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791" activeTab="1"/>
  </bookViews>
  <sheets>
    <sheet name="титулка" sheetId="1" r:id="rId1"/>
    <sheet name="Навчальний план" sheetId="2" r:id="rId2"/>
  </sheets>
  <definedNames>
    <definedName name="_xlnm.Print_Area" localSheetId="1">'Навчальний план'!$A$1:$S$80</definedName>
    <definedName name="_xlnm.Print_Area" localSheetId="0">'титулка'!$B$1:$BB$38</definedName>
  </definedNames>
  <calcPr fullCalcOnLoad="1"/>
</workbook>
</file>

<file path=xl/sharedStrings.xml><?xml version="1.0" encoding="utf-8"?>
<sst xmlns="http://schemas.openxmlformats.org/spreadsheetml/2006/main" count="259" uniqueCount="181">
  <si>
    <t>Заліки</t>
  </si>
  <si>
    <t>Навчальні заняття</t>
  </si>
  <si>
    <t>Іспити</t>
  </si>
  <si>
    <t>Охорона праці в галузі</t>
  </si>
  <si>
    <t>№ п/п</t>
  </si>
  <si>
    <t>Практика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</si>
  <si>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</si>
  <si>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</si>
  <si>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</si>
  <si>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</si>
  <si>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</si>
  <si>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</si>
  <si>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</si>
  <si>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</si>
  <si>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</si>
  <si>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</si>
  <si>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</si>
  <si>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</si>
  <si>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</si>
  <si>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</si>
  <si>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</si>
  <si>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</si>
  <si>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</si>
  <si>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</si>
  <si>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Інтелектуальна власність</t>
  </si>
  <si>
    <t>ЗАТВЕРДЖУЮ</t>
  </si>
  <si>
    <t>Ректор __________________</t>
  </si>
  <si>
    <t>Донбаська державна машинобудівна академія</t>
  </si>
  <si>
    <t>С</t>
  </si>
  <si>
    <t>К</t>
  </si>
  <si>
    <t>П</t>
  </si>
  <si>
    <t>Екзаменаційна сесія</t>
  </si>
  <si>
    <t>Всього</t>
  </si>
  <si>
    <t>Триместр</t>
  </si>
  <si>
    <t>Випускна робота</t>
  </si>
  <si>
    <t>Іноземна мова (за професійним спрямуванням)</t>
  </si>
  <si>
    <t>-</t>
  </si>
  <si>
    <t>Математичні методи прийняття рішень</t>
  </si>
  <si>
    <t>Прийняття рішень в умовах конфлікту</t>
  </si>
  <si>
    <t>Сучасні технології програмування</t>
  </si>
  <si>
    <t>Прийняття рішень в ієрархічних та розподілених системах</t>
  </si>
  <si>
    <t>Аналiз, моделювання та управління економічними ризиками</t>
  </si>
  <si>
    <t>Системи підтримки прийняття рішень</t>
  </si>
  <si>
    <t>Цивільний захист</t>
  </si>
  <si>
    <t>Підготовка магістерської роботи</t>
  </si>
  <si>
    <t>Експертні системи</t>
  </si>
  <si>
    <t>Інтелектуальний аналіз даних</t>
  </si>
  <si>
    <t>Фізичне виховання</t>
  </si>
  <si>
    <t>Працевлаштування та ділова кар’єра</t>
  </si>
  <si>
    <t>Філософія і наука</t>
  </si>
  <si>
    <t>Нейромережні технології</t>
  </si>
  <si>
    <t>Переддипломна практика</t>
  </si>
  <si>
    <t>Захист магістерської роботи</t>
  </si>
  <si>
    <t>Разом з підготовки магістра:</t>
  </si>
  <si>
    <t>Т</t>
  </si>
  <si>
    <t>ЗД</t>
  </si>
  <si>
    <t>Інформаційні системи у фінансовій та банківській діяльності</t>
  </si>
  <si>
    <t>Економічна ефективність ІСПР</t>
  </si>
  <si>
    <t>ІСПР на промислових підприємствах</t>
  </si>
  <si>
    <t>Управління інформаційними ресурсами</t>
  </si>
  <si>
    <t>Міністерство освіти і науки України</t>
  </si>
  <si>
    <t>Цільова індивідуальна підготовка</t>
  </si>
  <si>
    <t xml:space="preserve">НАВЧАЛЬНИЙ ПЛАН </t>
  </si>
  <si>
    <t>На основі ОПП підготовки бакалавра</t>
  </si>
  <si>
    <t>І . ГРАФІК НАВЧАЛЬНОГО ПРОЦЕСУ</t>
  </si>
  <si>
    <t xml:space="preserve"> Т</t>
  </si>
  <si>
    <t xml:space="preserve">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</si>
  <si>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</si>
  <si>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</si>
  <si>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</si>
  <si>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</si>
  <si>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</si>
  <si>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</si>
  <si>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</si>
  <si>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</si>
  <si>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</si>
  <si>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</si>
  <si>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Кваліфікація: науковий співробітник (системний аналіз), викладач вищого навчального закладу, аналітик комп'ютерних систем</t>
  </si>
  <si>
    <r>
      <t xml:space="preserve"> галузь знань: </t>
    </r>
    <r>
      <rPr>
        <b/>
        <sz val="20"/>
        <rFont val="Times New Roman"/>
        <family val="1"/>
      </rPr>
      <t>0403 "Системні науки та кібернетика"</t>
    </r>
  </si>
  <si>
    <r>
      <t xml:space="preserve"> напрям: </t>
    </r>
    <r>
      <rPr>
        <b/>
        <sz val="20"/>
        <rFont val="Times New Roman"/>
        <family val="1"/>
      </rPr>
      <t>6.040303 "Системний аналіз"</t>
    </r>
  </si>
  <si>
    <r>
      <t xml:space="preserve">спеціальність: </t>
    </r>
    <r>
      <rPr>
        <b/>
        <sz val="20"/>
        <rFont val="Times New Roman"/>
        <family val="1"/>
      </rPr>
      <t>8.04030302 "Системи і методи прийняття рішень"</t>
    </r>
  </si>
  <si>
    <t>2ф*</t>
  </si>
  <si>
    <t>Декан факультету ФАМІТ</t>
  </si>
  <si>
    <t>С.В. Подлєсний</t>
  </si>
  <si>
    <t>Строк навчання  - 1,5  року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</si>
  <si>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</si>
  <si>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 xml:space="preserve">       II. ЗВЕДЕНІ ДАНІ ПРО БЮДЖЕТ ЧАСУ, тижні                                                   ІІІ. ПРАКТИКА                                  IV. ДЕРЖАВНА АТЕСТАЦІЯ</t>
  </si>
  <si>
    <t>Позначення: Т – теоретичне навчання; С – екзаменаційна сесія; П – практика; К – канікули; Д– дипломне проектування; ЗД – захист диплому</t>
  </si>
  <si>
    <t xml:space="preserve">V. План навчального процесу на 2015/2016 навчальний рік      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</si>
  <si>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</si>
  <si>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</si>
  <si>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</si>
  <si>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</si>
  <si>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</si>
  <si>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</si>
  <si>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</si>
  <si>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</si>
  <si>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</si>
  <si>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</si>
  <si>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</si>
  <si>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</si>
  <si>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</si>
  <si>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</si>
  <si>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</si>
  <si>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</si>
  <si>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</si>
  <si>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</si>
  <si>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</si>
  <si>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</si>
  <si>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1. ОБОВ'ЯЗКОВІ НАВЧАЛЬНІ ДИСЦИПЛІНИ</t>
  </si>
  <si>
    <t>1.2 Природничо-наукові фундаментальні дисципліни</t>
  </si>
  <si>
    <t>1.2.1</t>
  </si>
  <si>
    <t>1.2.1.1</t>
  </si>
  <si>
    <t>1.2.1.2</t>
  </si>
  <si>
    <t>Разом п.1.2</t>
  </si>
  <si>
    <t>Інтелектуальна власність та методологія і організація наукових досліджень</t>
  </si>
  <si>
    <t>Методологія і організація наукових досліджень (IСПР)</t>
  </si>
  <si>
    <t>1.3 Дисципліни професійної підготовки</t>
  </si>
  <si>
    <t>Охорона праці в галузі та цивільний захист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</si>
  <si>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</si>
  <si>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</si>
  <si>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</si>
  <si>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</si>
  <si>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</si>
  <si>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</si>
  <si>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</si>
  <si>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</si>
  <si>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1.3.8.1</t>
  </si>
  <si>
    <t>1.3.8.2</t>
  </si>
  <si>
    <t>1.3.9</t>
  </si>
  <si>
    <t>1.3.10</t>
  </si>
  <si>
    <t>1.3.11</t>
  </si>
  <si>
    <t>1.3.12</t>
  </si>
  <si>
    <t>1.3.13</t>
  </si>
  <si>
    <t>Разом п.1.3</t>
  </si>
  <si>
    <t>Разом п.1</t>
  </si>
  <si>
    <t>2.ДИСЦИПЛІНИ ВІЛЬНОГО ВИБОРА</t>
  </si>
  <si>
    <t>2.1 Соціально-гуманітарні дисципліни</t>
  </si>
  <si>
    <t>1 траекторія</t>
  </si>
  <si>
    <t>2.1.1</t>
  </si>
  <si>
    <t>2.1.1.1</t>
  </si>
  <si>
    <t>2.1.1.2</t>
  </si>
  <si>
    <t>Разом 1 траекторія</t>
  </si>
  <si>
    <t>2 траекторія</t>
  </si>
  <si>
    <t>2.1.1.3</t>
  </si>
  <si>
    <t>Оцінка ефективності проектних рішень</t>
  </si>
  <si>
    <t>Разом 2 траекторія</t>
  </si>
  <si>
    <t>Разом п. 2.1</t>
  </si>
  <si>
    <t>с*</t>
  </si>
  <si>
    <t>Примітка:   с* - секційні заняття (факультатив)</t>
  </si>
  <si>
    <t>2.1.2</t>
  </si>
  <si>
    <t>2.1.3</t>
  </si>
  <si>
    <t>2.1.4</t>
  </si>
  <si>
    <t>2.3 Дисципліни професійної підготовки</t>
  </si>
  <si>
    <t>Дисципліни ВВ 1 тр.</t>
  </si>
  <si>
    <t>Дисципліни ВВ 2 тр.</t>
  </si>
  <si>
    <t>2 2</t>
  </si>
  <si>
    <t>2.3.1</t>
  </si>
  <si>
    <t>Стратегічне управління</t>
  </si>
  <si>
    <t>2.3.2</t>
  </si>
  <si>
    <t>2.3.3</t>
  </si>
  <si>
    <t>2.3.4</t>
  </si>
  <si>
    <t>2.3.5</t>
  </si>
  <si>
    <t>3. Практична підготовка</t>
  </si>
  <si>
    <t>3.1</t>
  </si>
  <si>
    <t>3.2</t>
  </si>
  <si>
    <t>4. Державна атестація</t>
  </si>
  <si>
    <t>4.1</t>
  </si>
  <si>
    <t>Дисципліни ВВ 3 тр.</t>
  </si>
  <si>
    <t>3 3</t>
  </si>
  <si>
    <t>Сучасні методи проектування програмних систем на основі ООП (Тарасов)</t>
  </si>
  <si>
    <t>2.3.6</t>
  </si>
  <si>
    <t>Разом п. 3</t>
  </si>
  <si>
    <t>Разом п. 2.3</t>
  </si>
  <si>
    <t>В.о. зав. кафедри ІСПР</t>
  </si>
  <si>
    <t>О.Ю. Мельников</t>
  </si>
  <si>
    <t>2.3.7</t>
  </si>
  <si>
    <t>2.3.8</t>
  </si>
  <si>
    <t>Основи теорії управління якістю технологічних систем (АВП)</t>
  </si>
  <si>
    <t>Фінансовий менеджмент (Елецких)</t>
  </si>
  <si>
    <t>"___" ____________ 2015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</si>
</sst>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FC19]d\ mmmm\ yyyy\ &quot;г.&quot;"/>
    <numFmt numFmtId="174" formatCode="#,##0&quot;грн.&quot;;\-#,##0&quot;грн.&quot;"/>
    <numFmt numFmtId="175" formatCode="#,##0&quot;грн.&quot;;[Red]\-#,##0&quot;грн.&quot;"/>
    <numFmt numFmtId="176" formatCode="#,##0.00&quot;грн.&quot;;\-#,##0.00&quot;грн.&quot;"/>
    <numFmt numFmtId="177" formatCode="#,##0.00&quot;грн.&quot;;[Red]\-#,##0.00&quot;грн.&quot;"/>
    <numFmt numFmtId="178" formatCode="_-* #,##0&quot;грн.&quot;_-;\-* #,##0&quot;грн.&quot;_-;_-* &quot;-&quot;&quot;грн.&quot;_-;_-@_-"/>
    <numFmt numFmtId="179" formatCode="_-* #,##0_г_р_н_._-;\-* #,##0_г_р_н_._-;_-* &quot;-&quot;_г_р_н_._-;_-@_-"/>
    <numFmt numFmtId="180" formatCode="_-* #,##0.00&quot;грн.&quot;_-;\-* #,##0.00&quot;грн.&quot;_-;_-* &quot;-&quot;??&quot;грн.&quot;_-;_-@_-"/>
    <numFmt numFmtId="181" formatCode="_-* #,##0.00_г_р_н_._-;\-* #,##0.00_г_р_н_._-;_-* &quot;-&quot;??_г_р_н_._-;_-@_-"/>
    <numFmt numFmtId="182" formatCode="#,##0_-;\-* #,##0_-;\ _-;_-@_-"/>
    <numFmt numFmtId="183" formatCode="#,##0;\-* #,##0_-;\ _-;_-@_-"/>
    <numFmt numFmtId="184" formatCode="#,##0.0_ ;\-#,##0.0\ "/>
    <numFmt numFmtId="185" formatCode="0.000"/>
    <numFmt numFmtId="186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6"/>
      <name val="Arial Cyr"/>
      <family val="2"/>
    </font>
    <font>
      <sz val="14"/>
      <name val="Arial Cyr"/>
      <family val="0"/>
    </font>
    <font>
      <b/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16" fillId="0" borderId="0" xfId="54" applyFont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left"/>
      <protection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16" fillId="0" borderId="0" xfId="54" applyFont="1" applyAlignment="1">
      <alignment horizontal="left"/>
      <protection/>
    </xf>
    <xf numFmtId="0" fontId="3" fillId="0" borderId="0" xfId="54" applyFont="1" applyAlignment="1">
      <alignment horizontal="left" vertical="center" wrapText="1"/>
      <protection/>
    </xf>
    <xf numFmtId="0" fontId="23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5" fillId="0" borderId="18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>
      <alignment/>
      <protection/>
    </xf>
    <xf numFmtId="0" fontId="5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6" fillId="0" borderId="0" xfId="53" applyFont="1">
      <alignment/>
      <protection/>
    </xf>
    <xf numFmtId="0" fontId="27" fillId="0" borderId="0" xfId="53" applyFont="1">
      <alignment/>
      <protection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0" fillId="0" borderId="0" xfId="54" applyBorder="1" applyAlignment="1">
      <alignment horizontal="right" vertical="center"/>
      <protection/>
    </xf>
    <xf numFmtId="0" fontId="20" fillId="0" borderId="0" xfId="55" applyFont="1" applyBorder="1" applyAlignment="1">
      <alignment horizontal="left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vertical="center"/>
      <protection/>
    </xf>
    <xf numFmtId="49" fontId="33" fillId="0" borderId="1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left" vertical="center" wrapText="1"/>
      <protection/>
    </xf>
    <xf numFmtId="183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2" fontId="5" fillId="0" borderId="14" xfId="0" applyNumberFormat="1" applyFont="1" applyFill="1" applyBorder="1" applyAlignment="1" applyProtection="1">
      <alignment horizontal="center" vertical="center" wrapText="1"/>
      <protection/>
    </xf>
    <xf numFmtId="172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horizontal="center" vertical="center" wrapText="1"/>
    </xf>
    <xf numFmtId="182" fontId="31" fillId="0" borderId="14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183" fontId="33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vertical="center"/>
      <protection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83" fontId="5" fillId="0" borderId="14" xfId="0" applyNumberFormat="1" applyFont="1" applyFill="1" applyBorder="1" applyAlignment="1" applyProtection="1">
      <alignment horizontal="center" vertical="center"/>
      <protection/>
    </xf>
    <xf numFmtId="183" fontId="7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>
      <alignment horizontal="center" vertical="center" wrapText="1"/>
    </xf>
    <xf numFmtId="183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182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2" fontId="5" fillId="0" borderId="18" xfId="0" applyNumberFormat="1" applyFont="1" applyFill="1" applyBorder="1" applyAlignment="1" applyProtection="1">
      <alignment vertical="center"/>
      <protection/>
    </xf>
    <xf numFmtId="0" fontId="33" fillId="0" borderId="14" xfId="0" applyFont="1" applyBorder="1" applyAlignment="1">
      <alignment wrapText="1"/>
    </xf>
    <xf numFmtId="0" fontId="34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82" fontId="5" fillId="0" borderId="12" xfId="0" applyNumberFormat="1" applyFont="1" applyFill="1" applyBorder="1" applyAlignment="1" applyProtection="1">
      <alignment vertical="center"/>
      <protection/>
    </xf>
    <xf numFmtId="182" fontId="5" fillId="0" borderId="21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vertical="justify" wrapText="1"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172" fontId="5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182" fontId="7" fillId="0" borderId="14" xfId="0" applyNumberFormat="1" applyFont="1" applyFill="1" applyBorder="1" applyAlignment="1" applyProtection="1">
      <alignment vertical="center"/>
      <protection/>
    </xf>
    <xf numFmtId="182" fontId="7" fillId="0" borderId="18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3" fontId="5" fillId="0" borderId="15" xfId="0" applyNumberFormat="1" applyFont="1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54" applyFont="1" applyBorder="1" applyAlignment="1">
      <alignment horizontal="right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6" fillId="0" borderId="0" xfId="54" applyFont="1" applyBorder="1" applyAlignment="1">
      <alignment wrapText="1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center" vertical="center" wrapText="1"/>
      <protection/>
    </xf>
    <xf numFmtId="0" fontId="30" fillId="0" borderId="21" xfId="53" applyFont="1" applyBorder="1" applyAlignment="1">
      <alignment horizontal="center" vertical="center" wrapText="1"/>
      <protection/>
    </xf>
    <xf numFmtId="0" fontId="30" fillId="0" borderId="22" xfId="53" applyFont="1" applyBorder="1" applyAlignment="1">
      <alignment horizontal="center" vertical="center" wrapText="1"/>
      <protection/>
    </xf>
    <xf numFmtId="0" fontId="26" fillId="0" borderId="23" xfId="54" applyFont="1" applyBorder="1" applyAlignment="1">
      <alignment wrapText="1"/>
      <protection/>
    </xf>
    <xf numFmtId="0" fontId="26" fillId="0" borderId="24" xfId="54" applyFont="1" applyBorder="1" applyAlignment="1">
      <alignment wrapText="1"/>
      <protection/>
    </xf>
    <xf numFmtId="0" fontId="26" fillId="0" borderId="25" xfId="54" applyFont="1" applyBorder="1" applyAlignment="1">
      <alignment wrapText="1"/>
      <protection/>
    </xf>
    <xf numFmtId="0" fontId="26" fillId="0" borderId="26" xfId="54" applyFont="1" applyBorder="1" applyAlignment="1">
      <alignment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30" fillId="0" borderId="21" xfId="54" applyFont="1" applyBorder="1" applyAlignment="1">
      <alignment horizontal="center" vertical="center" wrapText="1"/>
      <protection/>
    </xf>
    <xf numFmtId="0" fontId="30" fillId="0" borderId="22" xfId="54" applyFont="1" applyBorder="1" applyAlignment="1">
      <alignment horizontal="center" vertical="center" wrapText="1"/>
      <protection/>
    </xf>
    <xf numFmtId="0" fontId="30" fillId="0" borderId="23" xfId="54" applyFont="1" applyBorder="1" applyAlignment="1">
      <alignment horizontal="center" vertical="center" wrapText="1"/>
      <protection/>
    </xf>
    <xf numFmtId="0" fontId="30" fillId="0" borderId="24" xfId="54" applyFont="1" applyBorder="1" applyAlignment="1">
      <alignment horizontal="center" vertical="center" wrapText="1"/>
      <protection/>
    </xf>
    <xf numFmtId="0" fontId="30" fillId="0" borderId="25" xfId="54" applyFont="1" applyBorder="1" applyAlignment="1">
      <alignment horizontal="center" vertical="center" wrapText="1"/>
      <protection/>
    </xf>
    <xf numFmtId="0" fontId="30" fillId="0" borderId="26" xfId="54" applyFont="1" applyBorder="1" applyAlignment="1">
      <alignment horizontal="center" vertical="center" wrapText="1"/>
      <protection/>
    </xf>
    <xf numFmtId="49" fontId="30" fillId="0" borderId="0" xfId="54" applyNumberFormat="1" applyFont="1" applyBorder="1" applyAlignment="1">
      <alignment horizontal="center" wrapText="1"/>
      <protection/>
    </xf>
    <xf numFmtId="0" fontId="26" fillId="0" borderId="0" xfId="54" applyFont="1" applyBorder="1" applyAlignment="1">
      <alignment horizontal="center" wrapText="1"/>
      <protection/>
    </xf>
    <xf numFmtId="0" fontId="30" fillId="0" borderId="14" xfId="54" applyFont="1" applyBorder="1" applyAlignment="1">
      <alignment horizontal="center" vertical="center" wrapText="1"/>
      <protection/>
    </xf>
    <xf numFmtId="49" fontId="30" fillId="0" borderId="21" xfId="53" applyNumberFormat="1" applyFont="1" applyBorder="1" applyAlignment="1" applyProtection="1">
      <alignment horizontal="center" vertical="center" wrapText="1"/>
      <protection locked="0"/>
    </xf>
    <xf numFmtId="0" fontId="26" fillId="0" borderId="22" xfId="54" applyFont="1" applyBorder="1" applyAlignment="1">
      <alignment horizontal="center" vertical="center" wrapText="1"/>
      <protection/>
    </xf>
    <xf numFmtId="0" fontId="26" fillId="0" borderId="23" xfId="54" applyFont="1" applyBorder="1" applyAlignment="1">
      <alignment horizontal="center" vertical="center" wrapText="1"/>
      <protection/>
    </xf>
    <xf numFmtId="0" fontId="0" fillId="0" borderId="27" xfId="54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0" fillId="0" borderId="28" xfId="54" applyBorder="1" applyAlignment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0" fillId="0" borderId="0" xfId="54" applyFont="1" applyBorder="1" applyAlignment="1">
      <alignment horizontal="center" wrapText="1"/>
      <protection/>
    </xf>
    <xf numFmtId="0" fontId="30" fillId="0" borderId="14" xfId="54" applyFont="1" applyBorder="1" applyAlignment="1">
      <alignment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26" fillId="0" borderId="22" xfId="54" applyFont="1" applyBorder="1" applyAlignment="1">
      <alignment vertical="center" wrapText="1"/>
      <protection/>
    </xf>
    <xf numFmtId="0" fontId="26" fillId="0" borderId="23" xfId="54" applyFont="1" applyBorder="1" applyAlignment="1">
      <alignment vertical="center" wrapText="1"/>
      <protection/>
    </xf>
    <xf numFmtId="0" fontId="26" fillId="0" borderId="24" xfId="54" applyFont="1" applyBorder="1" applyAlignment="1">
      <alignment vertical="center" wrapText="1"/>
      <protection/>
    </xf>
    <xf numFmtId="0" fontId="26" fillId="0" borderId="25" xfId="54" applyFont="1" applyBorder="1" applyAlignment="1">
      <alignment vertical="center" wrapText="1"/>
      <protection/>
    </xf>
    <xf numFmtId="0" fontId="26" fillId="0" borderId="26" xfId="54" applyFont="1" applyBorder="1" applyAlignment="1">
      <alignment vertical="center" wrapText="1"/>
      <protection/>
    </xf>
    <xf numFmtId="49" fontId="10" fillId="0" borderId="14" xfId="53" applyNumberFormat="1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vertical="center" wrapText="1"/>
      <protection/>
    </xf>
    <xf numFmtId="49" fontId="30" fillId="0" borderId="18" xfId="53" applyNumberFormat="1" applyFont="1" applyBorder="1" applyAlignment="1" applyProtection="1">
      <alignment horizontal="center" vertical="center" wrapText="1"/>
      <protection locked="0"/>
    </xf>
    <xf numFmtId="0" fontId="26" fillId="0" borderId="29" xfId="54" applyFont="1" applyBorder="1" applyAlignment="1">
      <alignment horizontal="center" vertical="center" wrapText="1"/>
      <protection/>
    </xf>
    <xf numFmtId="0" fontId="26" fillId="0" borderId="20" xfId="54" applyFont="1" applyBorder="1" applyAlignment="1">
      <alignment horizontal="center" vertical="center" wrapText="1"/>
      <protection/>
    </xf>
    <xf numFmtId="0" fontId="30" fillId="0" borderId="18" xfId="54" applyFont="1" applyBorder="1" applyAlignment="1">
      <alignment horizontal="center" vertical="center" wrapText="1"/>
      <protection/>
    </xf>
    <xf numFmtId="0" fontId="26" fillId="0" borderId="20" xfId="54" applyFont="1" applyBorder="1" applyAlignment="1">
      <alignment vertical="center" wrapText="1"/>
      <protection/>
    </xf>
    <xf numFmtId="0" fontId="0" fillId="0" borderId="27" xfId="54" applyBorder="1" applyAlignment="1">
      <alignment vertical="center" wrapText="1"/>
      <protection/>
    </xf>
    <xf numFmtId="0" fontId="0" fillId="0" borderId="0" xfId="54" applyBorder="1" applyAlignment="1">
      <alignment vertical="center" wrapText="1"/>
      <protection/>
    </xf>
    <xf numFmtId="0" fontId="0" fillId="0" borderId="28" xfId="54" applyBorder="1" applyAlignment="1">
      <alignment vertical="center" wrapText="1"/>
      <protection/>
    </xf>
    <xf numFmtId="0" fontId="26" fillId="0" borderId="22" xfId="54" applyFont="1" applyBorder="1" applyAlignment="1">
      <alignment wrapText="1"/>
      <protection/>
    </xf>
    <xf numFmtId="0" fontId="26" fillId="0" borderId="27" xfId="54" applyFont="1" applyBorder="1" applyAlignment="1">
      <alignment wrapText="1"/>
      <protection/>
    </xf>
    <xf numFmtId="0" fontId="26" fillId="0" borderId="0" xfId="54" applyFont="1" applyAlignment="1">
      <alignment wrapText="1"/>
      <protection/>
    </xf>
    <xf numFmtId="0" fontId="26" fillId="0" borderId="28" xfId="54" applyFont="1" applyBorder="1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24" fillId="0" borderId="0" xfId="54" applyFont="1" applyBorder="1" applyAlignment="1">
      <alignment horizont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vertical="center" wrapText="1"/>
      <protection/>
    </xf>
    <xf numFmtId="49" fontId="30" fillId="0" borderId="0" xfId="53" applyNumberFormat="1" applyFont="1" applyBorder="1" applyAlignment="1">
      <alignment horizontal="left" vertical="center" wrapText="1"/>
      <protection/>
    </xf>
    <xf numFmtId="0" fontId="26" fillId="0" borderId="0" xfId="54" applyFont="1" applyBorder="1" applyAlignment="1">
      <alignment horizontal="left" vertic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 wrapText="1"/>
      <protection/>
    </xf>
    <xf numFmtId="0" fontId="30" fillId="0" borderId="0" xfId="54" applyFont="1" applyBorder="1" applyAlignment="1">
      <alignment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26" fillId="0" borderId="27" xfId="54" applyFont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 wrapText="1"/>
      <protection/>
    </xf>
    <xf numFmtId="0" fontId="26" fillId="0" borderId="28" xfId="54" applyFont="1" applyBorder="1" applyAlignment="1">
      <alignment horizontal="center" vertical="center" wrapText="1"/>
      <protection/>
    </xf>
    <xf numFmtId="0" fontId="26" fillId="0" borderId="24" xfId="54" applyFont="1" applyBorder="1" applyAlignment="1">
      <alignment horizontal="center" vertical="center" wrapText="1"/>
      <protection/>
    </xf>
    <xf numFmtId="0" fontId="26" fillId="0" borderId="25" xfId="54" applyFont="1" applyBorder="1" applyAlignment="1">
      <alignment horizontal="center" vertical="center" wrapText="1"/>
      <protection/>
    </xf>
    <xf numFmtId="0" fontId="26" fillId="0" borderId="26" xfId="54" applyFont="1" applyBorder="1" applyAlignment="1">
      <alignment horizontal="center" vertical="center" wrapText="1"/>
      <protection/>
    </xf>
    <xf numFmtId="49" fontId="10" fillId="0" borderId="21" xfId="54" applyNumberFormat="1" applyFont="1" applyBorder="1" applyAlignment="1">
      <alignment horizontal="center" vertical="center" wrapText="1"/>
      <protection/>
    </xf>
    <xf numFmtId="0" fontId="29" fillId="0" borderId="22" xfId="54" applyFont="1" applyBorder="1" applyAlignment="1">
      <alignment horizontal="center" vertical="center" wrapText="1"/>
      <protection/>
    </xf>
    <xf numFmtId="0" fontId="29" fillId="0" borderId="23" xfId="54" applyFont="1" applyBorder="1" applyAlignment="1">
      <alignment horizontal="center" vertical="center" wrapText="1"/>
      <protection/>
    </xf>
    <xf numFmtId="0" fontId="29" fillId="0" borderId="27" xfId="54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29" fillId="0" borderId="28" xfId="54" applyFont="1" applyBorder="1" applyAlignment="1">
      <alignment horizontal="center" vertical="center" wrapText="1"/>
      <protection/>
    </xf>
    <xf numFmtId="0" fontId="29" fillId="0" borderId="24" xfId="54" applyFont="1" applyBorder="1" applyAlignment="1">
      <alignment horizontal="center" vertical="center" wrapText="1"/>
      <protection/>
    </xf>
    <xf numFmtId="0" fontId="29" fillId="0" borderId="25" xfId="54" applyFont="1" applyBorder="1" applyAlignment="1">
      <alignment horizontal="center" vertical="center" wrapText="1"/>
      <protection/>
    </xf>
    <xf numFmtId="0" fontId="29" fillId="0" borderId="26" xfId="54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wrapText="1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 textRotation="90"/>
      <protection/>
    </xf>
    <xf numFmtId="0" fontId="24" fillId="0" borderId="14" xfId="54" applyFont="1" applyBorder="1" applyAlignment="1">
      <alignment horizontal="center" vertical="center"/>
      <protection/>
    </xf>
    <xf numFmtId="0" fontId="15" fillId="0" borderId="0" xfId="54" applyFont="1" applyAlignment="1">
      <alignment vertical="top" wrapText="1"/>
      <protection/>
    </xf>
    <xf numFmtId="0" fontId="0" fillId="0" borderId="0" xfId="54" applyAlignment="1">
      <alignment wrapText="1"/>
      <protection/>
    </xf>
    <xf numFmtId="0" fontId="15" fillId="0" borderId="0" xfId="54" applyFont="1" applyBorder="1" applyAlignment="1">
      <alignment horizontal="left" wrapText="1"/>
      <protection/>
    </xf>
    <xf numFmtId="0" fontId="19" fillId="0" borderId="0" xfId="54" applyFont="1" applyAlignment="1">
      <alignment horizontal="left" wrapText="1"/>
      <protection/>
    </xf>
    <xf numFmtId="0" fontId="0" fillId="0" borderId="0" xfId="54" applyAlignment="1">
      <alignment horizontal="left" wrapText="1"/>
      <protection/>
    </xf>
    <xf numFmtId="0" fontId="15" fillId="0" borderId="0" xfId="55" applyFont="1" applyAlignment="1">
      <alignment horizontal="left" vertical="top" wrapText="1"/>
      <protection/>
    </xf>
    <xf numFmtId="0" fontId="0" fillId="0" borderId="0" xfId="55" applyAlignment="1">
      <alignment horizontal="left" vertical="top" wrapText="1"/>
      <protection/>
    </xf>
    <xf numFmtId="0" fontId="15" fillId="0" borderId="0" xfId="54" applyFont="1" applyBorder="1" applyAlignment="1">
      <alignment horizontal="left" vertical="center" wrapText="1"/>
      <protection/>
    </xf>
    <xf numFmtId="0" fontId="19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15" fillId="0" borderId="0" xfId="54" applyFont="1" applyBorder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horizontal="left"/>
      <protection/>
    </xf>
    <xf numFmtId="0" fontId="17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15" fillId="0" borderId="0" xfId="55" applyFont="1" applyBorder="1" applyAlignment="1">
      <alignment horizontal="center"/>
      <protection/>
    </xf>
    <xf numFmtId="0" fontId="23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left" vertical="center" wrapText="1"/>
      <protection/>
    </xf>
    <xf numFmtId="0" fontId="15" fillId="0" borderId="0" xfId="55" applyFont="1" applyBorder="1" applyAlignment="1">
      <alignment horizontal="left" wrapText="1"/>
      <protection/>
    </xf>
    <xf numFmtId="0" fontId="19" fillId="0" borderId="0" xfId="55" applyFont="1" applyAlignment="1">
      <alignment horizontal="left" wrapText="1"/>
      <protection/>
    </xf>
    <xf numFmtId="0" fontId="15" fillId="0" borderId="0" xfId="54" applyFont="1" applyBorder="1" applyAlignment="1">
      <alignment horizontal="left" vertical="top" wrapText="1"/>
      <protection/>
    </xf>
    <xf numFmtId="0" fontId="19" fillId="0" borderId="0" xfId="54" applyFont="1" applyAlignment="1">
      <alignment vertical="top" wrapText="1"/>
      <protection/>
    </xf>
    <xf numFmtId="172" fontId="5" fillId="0" borderId="3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/>
    </xf>
    <xf numFmtId="0" fontId="27" fillId="0" borderId="25" xfId="0" applyFont="1" applyBorder="1" applyAlignment="1">
      <alignment/>
    </xf>
    <xf numFmtId="0" fontId="0" fillId="0" borderId="0" xfId="0" applyAlignment="1">
      <alignment/>
    </xf>
    <xf numFmtId="182" fontId="6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83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textRotation="90" wrapText="1"/>
    </xf>
    <xf numFmtId="182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ТМ_маг_2013_2014" xfId="54"/>
    <cellStyle name="Обычный_Т_т_Тм_спец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55" zoomScaleNormal="50" zoomScaleSheetLayoutView="55" zoomScalePageLayoutView="0" workbookViewId="0" topLeftCell="A1">
      <selection activeCell="B7" sqref="B7:P7"/>
    </sheetView>
  </sheetViews>
  <sheetFormatPr defaultColWidth="3.25390625" defaultRowHeight="12.75"/>
  <cols>
    <col min="1" max="1" width="3.25390625" style="17" customWidth="1"/>
    <col min="2" max="2" width="5.875" style="17" customWidth="1"/>
    <col min="3" max="3" width="5.125" style="17" customWidth="1"/>
    <col min="4" max="4" width="4.375" style="17" customWidth="1"/>
    <col min="5" max="5" width="5.25390625" style="17" customWidth="1"/>
    <col min="6" max="6" width="4.25390625" style="17" customWidth="1"/>
    <col min="7" max="7" width="5.00390625" style="17" customWidth="1"/>
    <col min="8" max="9" width="5.125" style="17" customWidth="1"/>
    <col min="10" max="10" width="5.00390625" style="17" customWidth="1"/>
    <col min="11" max="11" width="4.25390625" style="17" customWidth="1"/>
    <col min="12" max="12" width="5.25390625" style="17" customWidth="1"/>
    <col min="13" max="13" width="4.375" style="17" customWidth="1"/>
    <col min="14" max="14" width="4.125" style="17" customWidth="1"/>
    <col min="15" max="16" width="5.125" style="17" customWidth="1"/>
    <col min="17" max="17" width="7.125" style="17" customWidth="1"/>
    <col min="18" max="18" width="5.25390625" style="17" customWidth="1"/>
    <col min="19" max="20" width="5.125" style="17" customWidth="1"/>
    <col min="21" max="21" width="5.875" style="17" customWidth="1"/>
    <col min="22" max="22" width="5.25390625" style="17" customWidth="1"/>
    <col min="23" max="23" width="5.00390625" style="17" customWidth="1"/>
    <col min="24" max="24" width="4.25390625" style="17" customWidth="1"/>
    <col min="25" max="26" width="3.875" style="17" customWidth="1"/>
    <col min="27" max="27" width="5.00390625" style="17" customWidth="1"/>
    <col min="28" max="28" width="5.375" style="17" customWidth="1"/>
    <col min="29" max="29" width="6.00390625" style="17" customWidth="1"/>
    <col min="30" max="30" width="5.25390625" style="17" customWidth="1"/>
    <col min="31" max="31" width="5.625" style="17" customWidth="1"/>
    <col min="32" max="32" width="5.75390625" style="17" customWidth="1"/>
    <col min="33" max="33" width="5.625" style="17" customWidth="1"/>
    <col min="34" max="34" width="5.875" style="17" customWidth="1"/>
    <col min="35" max="35" width="6.125" style="17" customWidth="1"/>
    <col min="36" max="36" width="4.25390625" style="17" customWidth="1"/>
    <col min="37" max="37" width="6.625" style="17" customWidth="1"/>
    <col min="38" max="38" width="7.25390625" style="17" customWidth="1"/>
    <col min="39" max="39" width="6.75390625" style="17" customWidth="1"/>
    <col min="40" max="40" width="7.00390625" style="17" customWidth="1"/>
    <col min="41" max="41" width="7.25390625" style="17" customWidth="1"/>
    <col min="42" max="42" width="6.125" style="17" customWidth="1"/>
    <col min="43" max="43" width="5.625" style="17" customWidth="1"/>
    <col min="44" max="44" width="4.75390625" style="17" customWidth="1"/>
    <col min="45" max="45" width="3.875" style="17" customWidth="1"/>
    <col min="46" max="46" width="4.125" style="17" customWidth="1"/>
    <col min="47" max="47" width="3.875" style="17" customWidth="1"/>
    <col min="48" max="48" width="4.25390625" style="17" customWidth="1"/>
    <col min="49" max="49" width="4.375" style="17" customWidth="1"/>
    <col min="50" max="50" width="4.875" style="17" customWidth="1"/>
    <col min="51" max="52" width="3.75390625" style="17" customWidth="1"/>
    <col min="53" max="53" width="3.875" style="17" customWidth="1"/>
    <col min="54" max="54" width="4.875" style="17" customWidth="1"/>
    <col min="55" max="16384" width="3.25390625" style="17" customWidth="1"/>
  </cols>
  <sheetData>
    <row r="1" ht="43.5" customHeight="1"/>
    <row r="2" spans="2:54" ht="30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8" t="s">
        <v>60</v>
      </c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</row>
    <row r="3" spans="2:54" ht="20.25" customHeight="1">
      <c r="B3" s="236" t="s">
        <v>25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</row>
    <row r="4" spans="2:54" ht="30.75">
      <c r="B4" s="240" t="s">
        <v>26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 t="s">
        <v>27</v>
      </c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</row>
    <row r="5" spans="2:54" ht="26.25" customHeight="1">
      <c r="B5" s="245" t="s">
        <v>85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33" t="s">
        <v>77</v>
      </c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</row>
    <row r="6" spans="2:54" s="21" customFormat="1" ht="23.2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</row>
    <row r="7" spans="2:54" s="21" customFormat="1" ht="22.5" customHeight="1">
      <c r="B7" s="236" t="s">
        <v>180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</row>
    <row r="8" spans="2:54" s="21" customFormat="1" ht="27" customHeigh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2" t="s">
        <v>62</v>
      </c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</row>
    <row r="9" spans="17:54" s="21" customFormat="1" ht="27.75" customHeight="1">
      <c r="Q9" s="228" t="s">
        <v>75</v>
      </c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30"/>
      <c r="AD9" s="23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50" t="s">
        <v>84</v>
      </c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</row>
    <row r="10" spans="17:54" s="21" customFormat="1" ht="27.75" customHeight="1">
      <c r="Q10" s="248" t="s">
        <v>78</v>
      </c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44"/>
      <c r="AN10" s="44"/>
      <c r="AO10" s="226" t="s">
        <v>63</v>
      </c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</row>
    <row r="11" spans="17:54" s="21" customFormat="1" ht="27.75" customHeight="1">
      <c r="Q11" s="248" t="s">
        <v>79</v>
      </c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44"/>
      <c r="AM11" s="44"/>
      <c r="AN11" s="44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</row>
    <row r="12" spans="17:54" s="21" customFormat="1" ht="27.75" customHeight="1">
      <c r="Q12" s="231" t="s">
        <v>80</v>
      </c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7:54" s="21" customFormat="1" ht="28.5" customHeight="1">
      <c r="Q13" s="233" t="s">
        <v>76</v>
      </c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</row>
    <row r="14" spans="42:54" s="21" customFormat="1" ht="18.75"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42:54" s="21" customFormat="1" ht="18.75"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42:54" s="21" customFormat="1" ht="18.75"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2:54" s="21" customFormat="1" ht="25.5">
      <c r="B17" s="246" t="s">
        <v>64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</row>
    <row r="18" spans="2:54" s="21" customFormat="1" ht="25.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2:54" s="21" customFormat="1" ht="18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2:54" ht="18" customHeight="1">
      <c r="B20" s="224" t="s">
        <v>20</v>
      </c>
      <c r="C20" s="223" t="s">
        <v>19</v>
      </c>
      <c r="D20" s="223"/>
      <c r="E20" s="223"/>
      <c r="F20" s="223"/>
      <c r="G20" s="223" t="s">
        <v>8</v>
      </c>
      <c r="H20" s="223"/>
      <c r="I20" s="223"/>
      <c r="J20" s="223"/>
      <c r="K20" s="223" t="s">
        <v>9</v>
      </c>
      <c r="L20" s="223"/>
      <c r="M20" s="223"/>
      <c r="N20" s="223"/>
      <c r="O20" s="223" t="s">
        <v>10</v>
      </c>
      <c r="P20" s="223"/>
      <c r="Q20" s="223"/>
      <c r="R20" s="223"/>
      <c r="S20" s="223"/>
      <c r="T20" s="223" t="s">
        <v>11</v>
      </c>
      <c r="U20" s="223"/>
      <c r="V20" s="223"/>
      <c r="W20" s="223"/>
      <c r="X20" s="223" t="s">
        <v>12</v>
      </c>
      <c r="Y20" s="223"/>
      <c r="Z20" s="223"/>
      <c r="AA20" s="223"/>
      <c r="AB20" s="223"/>
      <c r="AC20" s="223" t="s">
        <v>13</v>
      </c>
      <c r="AD20" s="223"/>
      <c r="AE20" s="223"/>
      <c r="AF20" s="223"/>
      <c r="AG20" s="223" t="s">
        <v>14</v>
      </c>
      <c r="AH20" s="223"/>
      <c r="AI20" s="223"/>
      <c r="AJ20" s="223"/>
      <c r="AK20" s="223" t="s">
        <v>15</v>
      </c>
      <c r="AL20" s="223"/>
      <c r="AM20" s="223"/>
      <c r="AN20" s="223"/>
      <c r="AO20" s="223" t="s">
        <v>16</v>
      </c>
      <c r="AP20" s="223"/>
      <c r="AQ20" s="223"/>
      <c r="AR20" s="223"/>
      <c r="AS20" s="223"/>
      <c r="AT20" s="223" t="s">
        <v>17</v>
      </c>
      <c r="AU20" s="223"/>
      <c r="AV20" s="223"/>
      <c r="AW20" s="223"/>
      <c r="AX20" s="223" t="s">
        <v>18</v>
      </c>
      <c r="AY20" s="223"/>
      <c r="AZ20" s="223"/>
      <c r="BA20" s="223"/>
      <c r="BB20" s="223"/>
    </row>
    <row r="21" spans="2:54" s="30" customFormat="1" ht="20.25" customHeight="1">
      <c r="B21" s="224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31">
        <v>1</v>
      </c>
      <c r="C22" s="28" t="s">
        <v>36</v>
      </c>
      <c r="D22" s="28" t="s">
        <v>36</v>
      </c>
      <c r="E22" s="28" t="s">
        <v>36</v>
      </c>
      <c r="F22" s="28" t="s">
        <v>36</v>
      </c>
      <c r="G22" s="45" t="s">
        <v>65</v>
      </c>
      <c r="H22" s="45" t="s">
        <v>65</v>
      </c>
      <c r="I22" s="45" t="s">
        <v>65</v>
      </c>
      <c r="J22" s="45" t="s">
        <v>65</v>
      </c>
      <c r="K22" s="45" t="s">
        <v>65</v>
      </c>
      <c r="L22" s="45" t="s">
        <v>65</v>
      </c>
      <c r="M22" s="45" t="s">
        <v>65</v>
      </c>
      <c r="N22" s="45" t="s">
        <v>54</v>
      </c>
      <c r="O22" s="45" t="s">
        <v>54</v>
      </c>
      <c r="P22" s="45" t="s">
        <v>65</v>
      </c>
      <c r="Q22" s="45" t="s">
        <v>65</v>
      </c>
      <c r="R22" s="45" t="s">
        <v>65</v>
      </c>
      <c r="S22" s="45" t="s">
        <v>65</v>
      </c>
      <c r="T22" s="45" t="s">
        <v>65</v>
      </c>
      <c r="U22" s="45" t="s">
        <v>65</v>
      </c>
      <c r="V22" s="28" t="s">
        <v>28</v>
      </c>
      <c r="W22" s="28" t="s">
        <v>28</v>
      </c>
      <c r="X22" s="28" t="s">
        <v>28</v>
      </c>
      <c r="Y22" s="28" t="s">
        <v>29</v>
      </c>
      <c r="Z22" s="28" t="s">
        <v>29</v>
      </c>
      <c r="AA22" s="45" t="s">
        <v>54</v>
      </c>
      <c r="AB22" s="45" t="s">
        <v>54</v>
      </c>
      <c r="AC22" s="45" t="s">
        <v>54</v>
      </c>
      <c r="AD22" s="45" t="s">
        <v>54</v>
      </c>
      <c r="AE22" s="45" t="s">
        <v>54</v>
      </c>
      <c r="AF22" s="45" t="s">
        <v>54</v>
      </c>
      <c r="AG22" s="45" t="s">
        <v>54</v>
      </c>
      <c r="AH22" s="45" t="s">
        <v>54</v>
      </c>
      <c r="AI22" s="45" t="s">
        <v>54</v>
      </c>
      <c r="AJ22" s="28" t="s">
        <v>28</v>
      </c>
      <c r="AK22" s="28" t="s">
        <v>54</v>
      </c>
      <c r="AL22" s="28" t="s">
        <v>54</v>
      </c>
      <c r="AM22" s="28" t="s">
        <v>54</v>
      </c>
      <c r="AN22" s="28" t="s">
        <v>54</v>
      </c>
      <c r="AO22" s="28" t="s">
        <v>54</v>
      </c>
      <c r="AP22" s="28" t="s">
        <v>54</v>
      </c>
      <c r="AQ22" s="28" t="s">
        <v>54</v>
      </c>
      <c r="AR22" s="28" t="s">
        <v>54</v>
      </c>
      <c r="AS22" s="28" t="s">
        <v>54</v>
      </c>
      <c r="AT22" s="28" t="s">
        <v>28</v>
      </c>
      <c r="AU22" s="28" t="s">
        <v>28</v>
      </c>
      <c r="AV22" s="28" t="s">
        <v>28</v>
      </c>
      <c r="AW22" s="28" t="s">
        <v>29</v>
      </c>
      <c r="AX22" s="28" t="s">
        <v>29</v>
      </c>
      <c r="AY22" s="28" t="s">
        <v>29</v>
      </c>
      <c r="AZ22" s="28" t="s">
        <v>29</v>
      </c>
      <c r="BA22" s="28" t="s">
        <v>29</v>
      </c>
      <c r="BB22" s="28" t="s">
        <v>29</v>
      </c>
    </row>
    <row r="23" spans="2:54" ht="19.5" customHeight="1">
      <c r="B23" s="31">
        <v>2</v>
      </c>
      <c r="C23" s="28" t="s">
        <v>29</v>
      </c>
      <c r="D23" s="28" t="s">
        <v>29</v>
      </c>
      <c r="E23" s="28" t="s">
        <v>29</v>
      </c>
      <c r="F23" s="28" t="s">
        <v>29</v>
      </c>
      <c r="G23" s="28" t="s">
        <v>30</v>
      </c>
      <c r="H23" s="28" t="s">
        <v>30</v>
      </c>
      <c r="I23" s="28" t="s">
        <v>30</v>
      </c>
      <c r="J23" s="28" t="s">
        <v>30</v>
      </c>
      <c r="K23" s="28" t="s">
        <v>23</v>
      </c>
      <c r="L23" s="28" t="s">
        <v>23</v>
      </c>
      <c r="M23" s="28" t="s">
        <v>23</v>
      </c>
      <c r="N23" s="28" t="s">
        <v>23</v>
      </c>
      <c r="O23" s="28" t="s">
        <v>23</v>
      </c>
      <c r="P23" s="28" t="s">
        <v>23</v>
      </c>
      <c r="Q23" s="28" t="s">
        <v>23</v>
      </c>
      <c r="R23" s="28" t="s">
        <v>23</v>
      </c>
      <c r="S23" s="28" t="s">
        <v>23</v>
      </c>
      <c r="T23" s="28" t="s">
        <v>23</v>
      </c>
      <c r="U23" s="28" t="s">
        <v>23</v>
      </c>
      <c r="V23" s="28" t="s">
        <v>23</v>
      </c>
      <c r="W23" s="28" t="s">
        <v>55</v>
      </c>
      <c r="X23" s="223" t="s">
        <v>66</v>
      </c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</row>
    <row r="24" spans="2:54" ht="19.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2" t="s">
        <v>55</v>
      </c>
      <c r="Y24" s="135" t="s">
        <v>55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2:54" ht="19.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 t="s">
        <v>66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2:54" s="35" customFormat="1" ht="21" customHeight="1">
      <c r="B26" s="222" t="s">
        <v>87</v>
      </c>
      <c r="C26" s="222"/>
      <c r="D26" s="222"/>
      <c r="E26" s="222"/>
      <c r="F26" s="222"/>
      <c r="G26" s="222"/>
      <c r="H26" s="222"/>
      <c r="I26" s="222"/>
      <c r="J26" s="222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36"/>
      <c r="AX26" s="36"/>
      <c r="AY26" s="36"/>
      <c r="AZ26" s="36"/>
      <c r="BA26" s="36"/>
      <c r="BB26" s="17"/>
    </row>
    <row r="27" spans="2:54" s="35" customFormat="1" ht="15.75" customHeight="1">
      <c r="B27" s="37"/>
      <c r="C27" s="37"/>
      <c r="D27" s="37"/>
      <c r="E27" s="37"/>
      <c r="F27" s="37"/>
      <c r="G27" s="37"/>
      <c r="H27" s="37"/>
      <c r="I27" s="37"/>
      <c r="J27" s="37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36"/>
      <c r="AX27" s="36"/>
      <c r="AY27" s="36"/>
      <c r="AZ27" s="36"/>
      <c r="BA27" s="36"/>
      <c r="BB27" s="17"/>
    </row>
    <row r="28" spans="2:54" s="35" customFormat="1" ht="15.75" customHeight="1">
      <c r="B28" s="37"/>
      <c r="C28" s="37"/>
      <c r="D28" s="37"/>
      <c r="E28" s="37"/>
      <c r="F28" s="37"/>
      <c r="G28" s="37"/>
      <c r="H28" s="37"/>
      <c r="I28" s="37"/>
      <c r="J28" s="37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36"/>
      <c r="AX28" s="36"/>
      <c r="AY28" s="36"/>
      <c r="AZ28" s="36"/>
      <c r="BA28" s="36"/>
      <c r="BB28" s="17"/>
    </row>
    <row r="29" spans="49:53" ht="15.75">
      <c r="AW29" s="36"/>
      <c r="AX29" s="36"/>
      <c r="AY29" s="36"/>
      <c r="AZ29" s="36"/>
      <c r="BA29" s="36"/>
    </row>
    <row r="30" spans="2:54" ht="21.75" customHeight="1">
      <c r="B30" s="244" t="s">
        <v>86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</row>
    <row r="31" spans="2:54" ht="21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21"/>
    </row>
    <row r="32" spans="2:54" ht="22.5" customHeight="1">
      <c r="B32" s="221" t="s">
        <v>20</v>
      </c>
      <c r="C32" s="166"/>
      <c r="D32" s="205" t="s">
        <v>21</v>
      </c>
      <c r="E32" s="165"/>
      <c r="F32" s="165"/>
      <c r="G32" s="166"/>
      <c r="H32" s="175" t="s">
        <v>31</v>
      </c>
      <c r="I32" s="165"/>
      <c r="J32" s="166"/>
      <c r="K32" s="175" t="s">
        <v>5</v>
      </c>
      <c r="L32" s="165"/>
      <c r="M32" s="165"/>
      <c r="N32" s="166"/>
      <c r="O32" s="175" t="s">
        <v>67</v>
      </c>
      <c r="P32" s="165"/>
      <c r="Q32" s="166"/>
      <c r="R32" s="175" t="s">
        <v>68</v>
      </c>
      <c r="S32" s="191"/>
      <c r="T32" s="148"/>
      <c r="U32" s="175" t="s">
        <v>22</v>
      </c>
      <c r="V32" s="165"/>
      <c r="W32" s="166"/>
      <c r="X32" s="175" t="s">
        <v>69</v>
      </c>
      <c r="Y32" s="165"/>
      <c r="Z32" s="166"/>
      <c r="AA32" s="34"/>
      <c r="AB32" s="181" t="s">
        <v>70</v>
      </c>
      <c r="AC32" s="182"/>
      <c r="AD32" s="182"/>
      <c r="AE32" s="182"/>
      <c r="AF32" s="182"/>
      <c r="AG32" s="175" t="s">
        <v>33</v>
      </c>
      <c r="AH32" s="176"/>
      <c r="AI32" s="177"/>
      <c r="AJ32" s="175" t="s">
        <v>71</v>
      </c>
      <c r="AK32" s="165"/>
      <c r="AL32" s="177"/>
      <c r="AM32" s="40"/>
      <c r="AN32" s="212" t="s">
        <v>72</v>
      </c>
      <c r="AO32" s="213"/>
      <c r="AP32" s="214"/>
      <c r="AQ32" s="152" t="s">
        <v>73</v>
      </c>
      <c r="AR32" s="140"/>
      <c r="AS32" s="140"/>
      <c r="AT32" s="140"/>
      <c r="AU32" s="140"/>
      <c r="AV32" s="140"/>
      <c r="AW32" s="140"/>
      <c r="AX32" s="140"/>
      <c r="AY32" s="140" t="s">
        <v>33</v>
      </c>
      <c r="AZ32" s="140"/>
      <c r="BA32" s="140"/>
      <c r="BB32" s="141"/>
    </row>
    <row r="33" spans="2:54" ht="15.75" customHeight="1">
      <c r="B33" s="206"/>
      <c r="C33" s="208"/>
      <c r="D33" s="206"/>
      <c r="E33" s="207"/>
      <c r="F33" s="207"/>
      <c r="G33" s="208"/>
      <c r="H33" s="206"/>
      <c r="I33" s="207"/>
      <c r="J33" s="208"/>
      <c r="K33" s="206"/>
      <c r="L33" s="207"/>
      <c r="M33" s="207"/>
      <c r="N33" s="208"/>
      <c r="O33" s="206"/>
      <c r="P33" s="207"/>
      <c r="Q33" s="208"/>
      <c r="R33" s="192"/>
      <c r="S33" s="193"/>
      <c r="T33" s="194"/>
      <c r="U33" s="206"/>
      <c r="V33" s="207"/>
      <c r="W33" s="208"/>
      <c r="X33" s="206"/>
      <c r="Y33" s="207"/>
      <c r="Z33" s="208"/>
      <c r="AA33" s="34"/>
      <c r="AB33" s="182"/>
      <c r="AC33" s="182"/>
      <c r="AD33" s="182"/>
      <c r="AE33" s="182"/>
      <c r="AF33" s="182"/>
      <c r="AG33" s="178"/>
      <c r="AH33" s="179"/>
      <c r="AI33" s="180"/>
      <c r="AJ33" s="209"/>
      <c r="AK33" s="210"/>
      <c r="AL33" s="180"/>
      <c r="AM33" s="41"/>
      <c r="AN33" s="215"/>
      <c r="AO33" s="216"/>
      <c r="AP33" s="217"/>
      <c r="AQ33" s="1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</row>
    <row r="34" spans="2:54" ht="40.5" customHeight="1">
      <c r="B34" s="209"/>
      <c r="C34" s="211"/>
      <c r="D34" s="209"/>
      <c r="E34" s="210"/>
      <c r="F34" s="210"/>
      <c r="G34" s="211"/>
      <c r="H34" s="209"/>
      <c r="I34" s="210"/>
      <c r="J34" s="211"/>
      <c r="K34" s="209"/>
      <c r="L34" s="210"/>
      <c r="M34" s="210"/>
      <c r="N34" s="211"/>
      <c r="O34" s="209"/>
      <c r="P34" s="210"/>
      <c r="Q34" s="211"/>
      <c r="R34" s="149"/>
      <c r="S34" s="150"/>
      <c r="T34" s="151"/>
      <c r="U34" s="209"/>
      <c r="V34" s="210"/>
      <c r="W34" s="211"/>
      <c r="X34" s="209"/>
      <c r="Y34" s="210"/>
      <c r="Z34" s="211"/>
      <c r="AA34" s="34"/>
      <c r="AB34" s="183" t="s">
        <v>74</v>
      </c>
      <c r="AC34" s="184"/>
      <c r="AD34" s="184"/>
      <c r="AE34" s="184"/>
      <c r="AF34" s="185"/>
      <c r="AG34" s="186">
        <v>4</v>
      </c>
      <c r="AH34" s="184"/>
      <c r="AI34" s="187"/>
      <c r="AJ34" s="186">
        <v>4</v>
      </c>
      <c r="AK34" s="184"/>
      <c r="AL34" s="187"/>
      <c r="AM34" s="41"/>
      <c r="AN34" s="215"/>
      <c r="AO34" s="216"/>
      <c r="AP34" s="217"/>
      <c r="AQ34" s="152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</row>
    <row r="35" spans="2:54" ht="39" customHeight="1">
      <c r="B35" s="163">
        <v>1</v>
      </c>
      <c r="C35" s="145"/>
      <c r="D35" s="163">
        <v>33</v>
      </c>
      <c r="E35" s="163"/>
      <c r="F35" s="163"/>
      <c r="G35" s="163"/>
      <c r="H35" s="163">
        <v>7</v>
      </c>
      <c r="I35" s="163"/>
      <c r="J35" s="163"/>
      <c r="K35" s="163"/>
      <c r="L35" s="145"/>
      <c r="M35" s="145"/>
      <c r="N35" s="145"/>
      <c r="O35" s="163"/>
      <c r="P35" s="145"/>
      <c r="Q35" s="145"/>
      <c r="R35" s="144"/>
      <c r="S35" s="174"/>
      <c r="T35" s="174"/>
      <c r="U35" s="163">
        <v>8</v>
      </c>
      <c r="V35" s="145"/>
      <c r="W35" s="145"/>
      <c r="X35" s="163">
        <v>48</v>
      </c>
      <c r="Y35" s="145"/>
      <c r="Z35" s="145"/>
      <c r="AA35" s="34"/>
      <c r="AB35" s="164" t="s">
        <v>44</v>
      </c>
      <c r="AC35" s="165"/>
      <c r="AD35" s="165"/>
      <c r="AE35" s="165"/>
      <c r="AF35" s="166"/>
      <c r="AG35" s="155">
        <v>4</v>
      </c>
      <c r="AH35" s="165"/>
      <c r="AI35" s="177"/>
      <c r="AJ35" s="155">
        <v>12</v>
      </c>
      <c r="AK35" s="165"/>
      <c r="AL35" s="177"/>
      <c r="AM35" s="41"/>
      <c r="AN35" s="218"/>
      <c r="AO35" s="219"/>
      <c r="AP35" s="220"/>
      <c r="AQ35" s="153"/>
      <c r="AR35" s="154"/>
      <c r="AS35" s="154"/>
      <c r="AT35" s="154"/>
      <c r="AU35" s="154"/>
      <c r="AV35" s="154"/>
      <c r="AW35" s="154"/>
      <c r="AX35" s="154"/>
      <c r="AY35" s="140"/>
      <c r="AZ35" s="140"/>
      <c r="BA35" s="140"/>
      <c r="BB35" s="141"/>
    </row>
    <row r="36" spans="2:54" ht="27" customHeight="1">
      <c r="B36" s="163">
        <v>2</v>
      </c>
      <c r="C36" s="145"/>
      <c r="D36" s="163"/>
      <c r="E36" s="145"/>
      <c r="F36" s="145"/>
      <c r="G36" s="145"/>
      <c r="H36" s="163"/>
      <c r="I36" s="145"/>
      <c r="J36" s="145"/>
      <c r="K36" s="163">
        <v>4</v>
      </c>
      <c r="L36" s="145"/>
      <c r="M36" s="145"/>
      <c r="N36" s="145"/>
      <c r="O36" s="163">
        <v>12</v>
      </c>
      <c r="P36" s="145"/>
      <c r="Q36" s="145"/>
      <c r="R36" s="144">
        <v>3</v>
      </c>
      <c r="S36" s="174"/>
      <c r="T36" s="174"/>
      <c r="U36" s="163">
        <v>4</v>
      </c>
      <c r="V36" s="145"/>
      <c r="W36" s="145"/>
      <c r="X36" s="163">
        <v>23</v>
      </c>
      <c r="Y36" s="145"/>
      <c r="Z36" s="145"/>
      <c r="AA36" s="34"/>
      <c r="AB36" s="167"/>
      <c r="AC36" s="168"/>
      <c r="AD36" s="168"/>
      <c r="AE36" s="168"/>
      <c r="AF36" s="169"/>
      <c r="AG36" s="188"/>
      <c r="AH36" s="189"/>
      <c r="AI36" s="190"/>
      <c r="AJ36" s="188"/>
      <c r="AK36" s="189"/>
      <c r="AL36" s="190"/>
      <c r="AM36" s="42"/>
      <c r="AN36" s="155" t="s">
        <v>34</v>
      </c>
      <c r="AO36" s="156"/>
      <c r="AP36" s="157"/>
      <c r="AQ36" s="144" t="s">
        <v>52</v>
      </c>
      <c r="AR36" s="144"/>
      <c r="AS36" s="144"/>
      <c r="AT36" s="144"/>
      <c r="AU36" s="144"/>
      <c r="AV36" s="144"/>
      <c r="AW36" s="144"/>
      <c r="AX36" s="144"/>
      <c r="AY36" s="146">
        <v>4</v>
      </c>
      <c r="AZ36" s="147"/>
      <c r="BA36" s="147"/>
      <c r="BB36" s="148"/>
    </row>
    <row r="37" spans="2:54" ht="29.25" customHeight="1">
      <c r="B37" s="163" t="s">
        <v>32</v>
      </c>
      <c r="C37" s="145"/>
      <c r="D37" s="163">
        <v>33</v>
      </c>
      <c r="E37" s="145"/>
      <c r="F37" s="145"/>
      <c r="G37" s="145"/>
      <c r="H37" s="163">
        <v>7</v>
      </c>
      <c r="I37" s="145"/>
      <c r="J37" s="145"/>
      <c r="K37" s="163">
        <v>4</v>
      </c>
      <c r="L37" s="145"/>
      <c r="M37" s="145"/>
      <c r="N37" s="145"/>
      <c r="O37" s="163">
        <v>12</v>
      </c>
      <c r="P37" s="145"/>
      <c r="Q37" s="145"/>
      <c r="R37" s="144">
        <v>3</v>
      </c>
      <c r="S37" s="174"/>
      <c r="T37" s="174"/>
      <c r="U37" s="163">
        <v>12</v>
      </c>
      <c r="V37" s="145"/>
      <c r="W37" s="145"/>
      <c r="X37" s="163">
        <v>71</v>
      </c>
      <c r="Y37" s="145"/>
      <c r="Z37" s="145"/>
      <c r="AA37" s="34"/>
      <c r="AB37" s="170"/>
      <c r="AC37" s="171"/>
      <c r="AD37" s="171"/>
      <c r="AE37" s="171"/>
      <c r="AF37" s="172"/>
      <c r="AG37" s="170"/>
      <c r="AH37" s="171"/>
      <c r="AI37" s="172"/>
      <c r="AJ37" s="170"/>
      <c r="AK37" s="171"/>
      <c r="AL37" s="172"/>
      <c r="AM37" s="43"/>
      <c r="AN37" s="158"/>
      <c r="AO37" s="159"/>
      <c r="AP37" s="160"/>
      <c r="AQ37" s="145"/>
      <c r="AR37" s="145"/>
      <c r="AS37" s="145"/>
      <c r="AT37" s="145"/>
      <c r="AU37" s="145"/>
      <c r="AV37" s="145"/>
      <c r="AW37" s="145"/>
      <c r="AX37" s="145"/>
      <c r="AY37" s="149"/>
      <c r="AZ37" s="150"/>
      <c r="BA37" s="150"/>
      <c r="BB37" s="151"/>
    </row>
    <row r="38" spans="2:54" ht="19.5" customHeight="1">
      <c r="B38" s="173"/>
      <c r="C38" s="162"/>
      <c r="D38" s="195"/>
      <c r="E38" s="196"/>
      <c r="F38" s="196"/>
      <c r="G38" s="196"/>
      <c r="H38" s="173"/>
      <c r="I38" s="162"/>
      <c r="J38" s="162"/>
      <c r="K38" s="173"/>
      <c r="L38" s="162"/>
      <c r="M38" s="162"/>
      <c r="N38" s="162"/>
      <c r="O38" s="195"/>
      <c r="P38" s="196"/>
      <c r="Q38" s="196"/>
      <c r="R38" s="142"/>
      <c r="S38" s="204"/>
      <c r="T38" s="204"/>
      <c r="U38" s="161"/>
      <c r="V38" s="162"/>
      <c r="W38" s="162"/>
      <c r="X38" s="161"/>
      <c r="Y38" s="162"/>
      <c r="Z38" s="162"/>
      <c r="AA38" s="34"/>
      <c r="AB38" s="200"/>
      <c r="AC38" s="201"/>
      <c r="AD38" s="201"/>
      <c r="AE38" s="201"/>
      <c r="AF38" s="201"/>
      <c r="AG38" s="202"/>
      <c r="AH38" s="203"/>
      <c r="AI38" s="203"/>
      <c r="AJ38" s="197"/>
      <c r="AK38" s="198"/>
      <c r="AL38" s="199"/>
      <c r="AM38" s="42"/>
      <c r="AN38" s="139"/>
      <c r="AO38" s="139"/>
      <c r="AP38" s="139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3"/>
    </row>
    <row r="39" spans="2:54" ht="21.75" customHeight="1">
      <c r="B39" s="173"/>
      <c r="C39" s="162"/>
      <c r="D39" s="195"/>
      <c r="E39" s="196"/>
      <c r="F39" s="196"/>
      <c r="G39" s="196"/>
      <c r="H39" s="173"/>
      <c r="I39" s="162"/>
      <c r="J39" s="162"/>
      <c r="K39" s="161"/>
      <c r="L39" s="162"/>
      <c r="M39" s="162"/>
      <c r="N39" s="162"/>
      <c r="O39" s="195"/>
      <c r="P39" s="196"/>
      <c r="Q39" s="196"/>
      <c r="R39" s="142"/>
      <c r="S39" s="204"/>
      <c r="T39" s="204"/>
      <c r="U39" s="173"/>
      <c r="V39" s="162"/>
      <c r="W39" s="162"/>
      <c r="X39" s="161"/>
      <c r="Y39" s="162"/>
      <c r="Z39" s="162"/>
      <c r="AA39" s="34"/>
      <c r="AB39" s="201"/>
      <c r="AC39" s="201"/>
      <c r="AD39" s="201"/>
      <c r="AE39" s="201"/>
      <c r="AF39" s="201"/>
      <c r="AG39" s="203"/>
      <c r="AH39" s="203"/>
      <c r="AI39" s="203"/>
      <c r="AJ39" s="198"/>
      <c r="AK39" s="198"/>
      <c r="AL39" s="199"/>
      <c r="AM39" s="42"/>
      <c r="AN39" s="139"/>
      <c r="AO39" s="139"/>
      <c r="AP39" s="139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3"/>
    </row>
  </sheetData>
  <sheetProtection selectLockedCells="1" selectUnlockedCells="1"/>
  <mergeCells count="109">
    <mergeCell ref="B30:BB30"/>
    <mergeCell ref="B5:P5"/>
    <mergeCell ref="B17:BB17"/>
    <mergeCell ref="AP13:BB13"/>
    <mergeCell ref="B8:P8"/>
    <mergeCell ref="Q10:AL10"/>
    <mergeCell ref="Q11:AK11"/>
    <mergeCell ref="Q13:AO13"/>
    <mergeCell ref="B6:P6"/>
    <mergeCell ref="AO9:BB9"/>
    <mergeCell ref="AO5:BB8"/>
    <mergeCell ref="B3:P3"/>
    <mergeCell ref="AP2:BB4"/>
    <mergeCell ref="Q2:AO2"/>
    <mergeCell ref="B2:P2"/>
    <mergeCell ref="B4:P4"/>
    <mergeCell ref="Q4:AO4"/>
    <mergeCell ref="B7:P7"/>
    <mergeCell ref="Q8:AN8"/>
    <mergeCell ref="AO10:BB11"/>
    <mergeCell ref="Q9:AD9"/>
    <mergeCell ref="Q12:AN12"/>
    <mergeCell ref="O20:S20"/>
    <mergeCell ref="AC20:AF20"/>
    <mergeCell ref="AG20:AJ20"/>
    <mergeCell ref="AK20:AN20"/>
    <mergeCell ref="X20:AB20"/>
    <mergeCell ref="T20:W20"/>
    <mergeCell ref="AX20:BB20"/>
    <mergeCell ref="B26:AV26"/>
    <mergeCell ref="AT20:AW20"/>
    <mergeCell ref="AO20:AS20"/>
    <mergeCell ref="C20:F20"/>
    <mergeCell ref="B20:B21"/>
    <mergeCell ref="K20:N20"/>
    <mergeCell ref="G20:J20"/>
    <mergeCell ref="X23:BB23"/>
    <mergeCell ref="B39:C39"/>
    <mergeCell ref="X32:Z34"/>
    <mergeCell ref="H35:J35"/>
    <mergeCell ref="H36:J36"/>
    <mergeCell ref="K35:N35"/>
    <mergeCell ref="K36:N36"/>
    <mergeCell ref="U32:W34"/>
    <mergeCell ref="B38:C38"/>
    <mergeCell ref="U35:W35"/>
    <mergeCell ref="B32:C34"/>
    <mergeCell ref="AN32:AP35"/>
    <mergeCell ref="AJ32:AL33"/>
    <mergeCell ref="AJ34:AL34"/>
    <mergeCell ref="AJ35:AL37"/>
    <mergeCell ref="H37:J37"/>
    <mergeCell ref="K32:N34"/>
    <mergeCell ref="O36:Q36"/>
    <mergeCell ref="O37:Q37"/>
    <mergeCell ref="O35:Q35"/>
    <mergeCell ref="O32:Q34"/>
    <mergeCell ref="D32:G34"/>
    <mergeCell ref="H32:J34"/>
    <mergeCell ref="K37:N37"/>
    <mergeCell ref="B35:C35"/>
    <mergeCell ref="B36:C36"/>
    <mergeCell ref="D36:G36"/>
    <mergeCell ref="B37:C37"/>
    <mergeCell ref="D35:G35"/>
    <mergeCell ref="D37:G37"/>
    <mergeCell ref="D38:G38"/>
    <mergeCell ref="AQ38:AX38"/>
    <mergeCell ref="AJ38:AL39"/>
    <mergeCell ref="AB38:AF39"/>
    <mergeCell ref="AG38:AI39"/>
    <mergeCell ref="R38:T38"/>
    <mergeCell ref="R39:T39"/>
    <mergeCell ref="K38:N38"/>
    <mergeCell ref="D39:G39"/>
    <mergeCell ref="H39:J39"/>
    <mergeCell ref="R32:T34"/>
    <mergeCell ref="K39:N39"/>
    <mergeCell ref="O39:Q39"/>
    <mergeCell ref="U38:W38"/>
    <mergeCell ref="U39:W39"/>
    <mergeCell ref="O38:Q38"/>
    <mergeCell ref="R35:T35"/>
    <mergeCell ref="R36:T36"/>
    <mergeCell ref="U36:W36"/>
    <mergeCell ref="AG32:AI33"/>
    <mergeCell ref="AB32:AF33"/>
    <mergeCell ref="AB34:AF34"/>
    <mergeCell ref="X35:Z35"/>
    <mergeCell ref="AG34:AI34"/>
    <mergeCell ref="AG35:AI37"/>
    <mergeCell ref="X39:Z39"/>
    <mergeCell ref="X36:Z36"/>
    <mergeCell ref="X37:Z37"/>
    <mergeCell ref="AB35:AF37"/>
    <mergeCell ref="X38:Z38"/>
    <mergeCell ref="H38:J38"/>
    <mergeCell ref="U37:W37"/>
    <mergeCell ref="R37:T37"/>
    <mergeCell ref="AN38:AP38"/>
    <mergeCell ref="AN39:AP39"/>
    <mergeCell ref="AY32:BB35"/>
    <mergeCell ref="AY38:BB38"/>
    <mergeCell ref="AY39:BB39"/>
    <mergeCell ref="AQ36:AX37"/>
    <mergeCell ref="AY36:BB37"/>
    <mergeCell ref="AQ32:AX35"/>
    <mergeCell ref="AQ39:AX39"/>
    <mergeCell ref="AN36:AP3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="70" zoomScaleNormal="70" zoomScaleSheetLayoutView="70" zoomScalePageLayoutView="0" workbookViewId="0" topLeftCell="A1">
      <selection activeCell="J62" sqref="J62"/>
    </sheetView>
  </sheetViews>
  <sheetFormatPr defaultColWidth="9.00390625" defaultRowHeight="12.75"/>
  <cols>
    <col min="1" max="1" width="9.875" style="2" customWidth="1"/>
    <col min="2" max="2" width="61.625" style="2" customWidth="1"/>
    <col min="3" max="3" width="5.375" style="2" customWidth="1"/>
    <col min="4" max="5" width="7.125" style="2" customWidth="1"/>
    <col min="6" max="7" width="6.00390625" style="2" customWidth="1"/>
    <col min="8" max="8" width="7.875" style="2" customWidth="1"/>
    <col min="9" max="9" width="9.125" style="2" bestFit="1" customWidth="1"/>
    <col min="10" max="10" width="8.00390625" style="2" customWidth="1"/>
    <col min="11" max="11" width="8.125" style="2" customWidth="1"/>
    <col min="12" max="12" width="9.00390625" style="2" customWidth="1"/>
    <col min="13" max="13" width="7.00390625" style="2" customWidth="1"/>
    <col min="14" max="15" width="8.875" style="2" customWidth="1"/>
    <col min="16" max="16" width="8.75390625" style="2" customWidth="1"/>
    <col min="17" max="19" width="8.875" style="2" hidden="1" customWidth="1"/>
    <col min="20" max="16384" width="9.125" style="2" customWidth="1"/>
  </cols>
  <sheetData>
    <row r="1" spans="1:19" s="57" customFormat="1" ht="18.75">
      <c r="A1" s="268" t="s">
        <v>88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73"/>
      <c r="O1" s="73"/>
      <c r="P1" s="73"/>
      <c r="Q1" s="74"/>
      <c r="R1" s="74"/>
      <c r="S1" s="74"/>
    </row>
    <row r="2" spans="1:19" s="57" customFormat="1" ht="47.25" customHeight="1">
      <c r="A2" s="283" t="s">
        <v>4</v>
      </c>
      <c r="B2" s="279" t="s">
        <v>89</v>
      </c>
      <c r="C2" s="284" t="s">
        <v>6</v>
      </c>
      <c r="D2" s="284"/>
      <c r="E2" s="285"/>
      <c r="F2" s="285"/>
      <c r="G2" s="269" t="s">
        <v>90</v>
      </c>
      <c r="H2" s="279" t="s">
        <v>91</v>
      </c>
      <c r="I2" s="279"/>
      <c r="J2" s="279"/>
      <c r="K2" s="279"/>
      <c r="L2" s="279"/>
      <c r="M2" s="273"/>
      <c r="N2" s="279" t="s">
        <v>92</v>
      </c>
      <c r="O2" s="279"/>
      <c r="P2" s="279"/>
      <c r="Q2" s="74"/>
      <c r="R2" s="74"/>
      <c r="S2" s="74"/>
    </row>
    <row r="3" spans="1:19" s="57" customFormat="1" ht="17.25" customHeight="1">
      <c r="A3" s="283"/>
      <c r="B3" s="279"/>
      <c r="C3" s="284"/>
      <c r="D3" s="284"/>
      <c r="E3" s="285"/>
      <c r="F3" s="285"/>
      <c r="G3" s="269"/>
      <c r="H3" s="269" t="s">
        <v>93</v>
      </c>
      <c r="I3" s="280" t="s">
        <v>94</v>
      </c>
      <c r="J3" s="280"/>
      <c r="K3" s="280"/>
      <c r="L3" s="280"/>
      <c r="M3" s="269" t="s">
        <v>95</v>
      </c>
      <c r="N3" s="279" t="s">
        <v>96</v>
      </c>
      <c r="O3" s="273"/>
      <c r="P3" s="273"/>
      <c r="Q3" s="74"/>
      <c r="R3" s="74"/>
      <c r="S3" s="74"/>
    </row>
    <row r="4" spans="1:19" s="57" customFormat="1" ht="22.5" customHeight="1">
      <c r="A4" s="283"/>
      <c r="B4" s="279"/>
      <c r="C4" s="284"/>
      <c r="D4" s="284"/>
      <c r="E4" s="285"/>
      <c r="F4" s="285"/>
      <c r="G4" s="269"/>
      <c r="H4" s="273"/>
      <c r="I4" s="269" t="s">
        <v>97</v>
      </c>
      <c r="J4" s="279" t="s">
        <v>98</v>
      </c>
      <c r="K4" s="273"/>
      <c r="L4" s="273"/>
      <c r="M4" s="273"/>
      <c r="N4" s="280" t="s">
        <v>99</v>
      </c>
      <c r="O4" s="281"/>
      <c r="P4" s="281"/>
      <c r="Q4" s="74"/>
      <c r="R4" s="74"/>
      <c r="S4" s="74"/>
    </row>
    <row r="5" spans="1:19" s="57" customFormat="1" ht="12.75" customHeight="1">
      <c r="A5" s="283"/>
      <c r="B5" s="279"/>
      <c r="C5" s="269" t="s">
        <v>100</v>
      </c>
      <c r="D5" s="269" t="s">
        <v>101</v>
      </c>
      <c r="E5" s="302" t="s">
        <v>102</v>
      </c>
      <c r="F5" s="302"/>
      <c r="G5" s="269"/>
      <c r="H5" s="273"/>
      <c r="I5" s="281"/>
      <c r="J5" s="269" t="s">
        <v>103</v>
      </c>
      <c r="K5" s="269" t="s">
        <v>104</v>
      </c>
      <c r="L5" s="269" t="s">
        <v>105</v>
      </c>
      <c r="M5" s="273"/>
      <c r="N5" s="281"/>
      <c r="O5" s="281"/>
      <c r="P5" s="281"/>
      <c r="Q5" s="74"/>
      <c r="R5" s="74"/>
      <c r="S5" s="74"/>
    </row>
    <row r="6" spans="1:19" s="57" customFormat="1" ht="15.75">
      <c r="A6" s="283"/>
      <c r="B6" s="279"/>
      <c r="C6" s="269"/>
      <c r="D6" s="269"/>
      <c r="E6" s="302"/>
      <c r="F6" s="302"/>
      <c r="G6" s="269"/>
      <c r="H6" s="273"/>
      <c r="I6" s="281"/>
      <c r="J6" s="269"/>
      <c r="K6" s="269"/>
      <c r="L6" s="269"/>
      <c r="M6" s="273"/>
      <c r="N6" s="77">
        <v>1</v>
      </c>
      <c r="O6" s="77">
        <v>2</v>
      </c>
      <c r="P6" s="77">
        <v>3</v>
      </c>
      <c r="Q6" s="74"/>
      <c r="R6" s="74"/>
      <c r="S6" s="74"/>
    </row>
    <row r="7" spans="1:19" s="57" customFormat="1" ht="34.5" customHeight="1">
      <c r="A7" s="283"/>
      <c r="B7" s="279"/>
      <c r="C7" s="269"/>
      <c r="D7" s="269"/>
      <c r="E7" s="300" t="s">
        <v>106</v>
      </c>
      <c r="F7" s="301" t="s">
        <v>107</v>
      </c>
      <c r="G7" s="269"/>
      <c r="H7" s="273"/>
      <c r="I7" s="281"/>
      <c r="J7" s="269"/>
      <c r="K7" s="269"/>
      <c r="L7" s="269"/>
      <c r="M7" s="273"/>
      <c r="N7" s="279" t="s">
        <v>108</v>
      </c>
      <c r="O7" s="273"/>
      <c r="P7" s="273"/>
      <c r="Q7" s="74"/>
      <c r="R7" s="74"/>
      <c r="S7" s="74"/>
    </row>
    <row r="8" spans="1:19" s="57" customFormat="1" ht="15.75">
      <c r="A8" s="283"/>
      <c r="B8" s="279"/>
      <c r="C8" s="269"/>
      <c r="D8" s="269"/>
      <c r="E8" s="300"/>
      <c r="F8" s="300"/>
      <c r="G8" s="269"/>
      <c r="H8" s="273"/>
      <c r="I8" s="281"/>
      <c r="J8" s="269"/>
      <c r="K8" s="269"/>
      <c r="L8" s="269"/>
      <c r="M8" s="273"/>
      <c r="N8" s="78">
        <v>15</v>
      </c>
      <c r="O8" s="78">
        <v>9</v>
      </c>
      <c r="P8" s="78">
        <v>9</v>
      </c>
      <c r="Q8" s="74"/>
      <c r="R8" s="74"/>
      <c r="S8" s="74"/>
    </row>
    <row r="9" spans="1:19" s="57" customFormat="1" ht="15.75">
      <c r="A9" s="79">
        <v>1</v>
      </c>
      <c r="B9" s="80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4"/>
      <c r="R9" s="74"/>
      <c r="S9" s="74"/>
    </row>
    <row r="10" spans="1:19" s="1" customFormat="1" ht="16.5" customHeight="1">
      <c r="A10" s="47"/>
      <c r="B10" s="282" t="s">
        <v>109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1" customFormat="1" ht="16.5" customHeight="1">
      <c r="A11" s="272" t="s">
        <v>110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3"/>
      <c r="O11" s="273"/>
      <c r="P11" s="273"/>
      <c r="Q11" s="81"/>
      <c r="R11" s="81"/>
      <c r="S11" s="81"/>
    </row>
    <row r="12" spans="1:19" s="1" customFormat="1" ht="33" customHeight="1">
      <c r="A12" s="82" t="s">
        <v>111</v>
      </c>
      <c r="B12" s="59" t="s">
        <v>115</v>
      </c>
      <c r="C12" s="60"/>
      <c r="D12" s="60"/>
      <c r="E12" s="60"/>
      <c r="F12" s="60"/>
      <c r="G12" s="84">
        <f>G13+G14</f>
        <v>3</v>
      </c>
      <c r="H12" s="84">
        <f aca="true" t="shared" si="0" ref="H12:M12">H13+H14</f>
        <v>90</v>
      </c>
      <c r="I12" s="84">
        <f t="shared" si="0"/>
        <v>37</v>
      </c>
      <c r="J12" s="84">
        <f t="shared" si="0"/>
        <v>25</v>
      </c>
      <c r="K12" s="84">
        <f t="shared" si="0"/>
        <v>0</v>
      </c>
      <c r="L12" s="84">
        <f t="shared" si="0"/>
        <v>12</v>
      </c>
      <c r="M12" s="84">
        <f t="shared" si="0"/>
        <v>53</v>
      </c>
      <c r="N12" s="61"/>
      <c r="O12" s="61"/>
      <c r="P12" s="61"/>
      <c r="Q12" s="81"/>
      <c r="R12" s="81"/>
      <c r="S12" s="81"/>
    </row>
    <row r="13" spans="1:19" s="1" customFormat="1" ht="16.5" customHeight="1">
      <c r="A13" s="82" t="s">
        <v>112</v>
      </c>
      <c r="B13" s="62" t="s">
        <v>24</v>
      </c>
      <c r="C13" s="63"/>
      <c r="D13" s="83">
        <v>1</v>
      </c>
      <c r="E13" s="64"/>
      <c r="F13" s="65"/>
      <c r="G13" s="66">
        <v>1</v>
      </c>
      <c r="H13" s="67">
        <f>G13*30</f>
        <v>30</v>
      </c>
      <c r="I13" s="68">
        <v>14</v>
      </c>
      <c r="J13" s="67">
        <v>10</v>
      </c>
      <c r="K13" s="67"/>
      <c r="L13" s="67">
        <v>4</v>
      </c>
      <c r="M13" s="63">
        <f>H13-I13</f>
        <v>16</v>
      </c>
      <c r="N13" s="63">
        <v>1</v>
      </c>
      <c r="O13" s="63"/>
      <c r="P13" s="63"/>
      <c r="Q13" s="81"/>
      <c r="R13" s="81"/>
      <c r="S13" s="81"/>
    </row>
    <row r="14" spans="1:19" s="1" customFormat="1" ht="16.5" customHeight="1">
      <c r="A14" s="82" t="s">
        <v>113</v>
      </c>
      <c r="B14" s="69" t="s">
        <v>116</v>
      </c>
      <c r="C14" s="70"/>
      <c r="D14" s="63">
        <v>1</v>
      </c>
      <c r="E14" s="70"/>
      <c r="F14" s="70"/>
      <c r="G14" s="71">
        <v>2</v>
      </c>
      <c r="H14" s="67">
        <f>G14*30</f>
        <v>60</v>
      </c>
      <c r="I14" s="63">
        <v>23</v>
      </c>
      <c r="J14" s="63">
        <v>15</v>
      </c>
      <c r="K14" s="63"/>
      <c r="L14" s="63">
        <v>8</v>
      </c>
      <c r="M14" s="63">
        <f>H14-I14</f>
        <v>37</v>
      </c>
      <c r="N14" s="63">
        <v>1.5</v>
      </c>
      <c r="O14" s="63"/>
      <c r="P14" s="70"/>
      <c r="Q14" s="81"/>
      <c r="R14" s="81"/>
      <c r="S14" s="81"/>
    </row>
    <row r="15" spans="1:19" s="1" customFormat="1" ht="16.5" customHeight="1" thickBot="1">
      <c r="A15" s="72"/>
      <c r="B15" s="72" t="s">
        <v>114</v>
      </c>
      <c r="C15" s="72"/>
      <c r="D15" s="72"/>
      <c r="E15" s="72"/>
      <c r="F15" s="72"/>
      <c r="G15" s="78">
        <f aca="true" t="shared" si="1" ref="G15:M15">G12</f>
        <v>3</v>
      </c>
      <c r="H15" s="78">
        <f t="shared" si="1"/>
        <v>90</v>
      </c>
      <c r="I15" s="78">
        <f t="shared" si="1"/>
        <v>37</v>
      </c>
      <c r="J15" s="78">
        <f t="shared" si="1"/>
        <v>25</v>
      </c>
      <c r="K15" s="78">
        <f t="shared" si="1"/>
        <v>0</v>
      </c>
      <c r="L15" s="78">
        <f t="shared" si="1"/>
        <v>12</v>
      </c>
      <c r="M15" s="78">
        <f t="shared" si="1"/>
        <v>53</v>
      </c>
      <c r="N15" s="85">
        <f>SUM(N13:N14)</f>
        <v>2.5</v>
      </c>
      <c r="O15" s="72">
        <f>O13+O14</f>
        <v>0</v>
      </c>
      <c r="P15" s="72">
        <f>P13+P14</f>
        <v>0</v>
      </c>
      <c r="Q15" s="81"/>
      <c r="R15" s="81"/>
      <c r="S15" s="81"/>
    </row>
    <row r="16" spans="1:19" s="1" customFormat="1" ht="18" customHeight="1">
      <c r="A16" s="52"/>
      <c r="B16" s="276" t="s">
        <v>117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8"/>
    </row>
    <row r="17" spans="1:19" s="1" customFormat="1" ht="15.75" customHeight="1">
      <c r="A17" s="64" t="s">
        <v>119</v>
      </c>
      <c r="B17" s="10" t="s">
        <v>41</v>
      </c>
      <c r="C17" s="8"/>
      <c r="D17" s="8">
        <v>3</v>
      </c>
      <c r="E17" s="8"/>
      <c r="F17" s="8"/>
      <c r="G17" s="137">
        <v>2.5</v>
      </c>
      <c r="H17" s="8">
        <v>75</v>
      </c>
      <c r="I17" s="8">
        <v>30</v>
      </c>
      <c r="J17" s="8">
        <v>20</v>
      </c>
      <c r="K17" s="8">
        <v>10</v>
      </c>
      <c r="L17" s="8"/>
      <c r="M17" s="8">
        <f aca="true" t="shared" si="2" ref="M17:M31">H17-I17</f>
        <v>45</v>
      </c>
      <c r="N17" s="8"/>
      <c r="O17" s="8"/>
      <c r="P17" s="8">
        <v>3</v>
      </c>
      <c r="Q17" s="6"/>
      <c r="R17" s="49"/>
      <c r="S17" s="49" t="e">
        <f>$G17/$S$5</f>
        <v>#DIV/0!</v>
      </c>
    </row>
    <row r="18" spans="1:19" s="1" customFormat="1" ht="15.75" customHeight="1">
      <c r="A18" s="64" t="s">
        <v>120</v>
      </c>
      <c r="B18" s="9" t="s">
        <v>57</v>
      </c>
      <c r="C18" s="8"/>
      <c r="D18" s="8">
        <v>1</v>
      </c>
      <c r="E18" s="8"/>
      <c r="F18" s="8"/>
      <c r="G18" s="8">
        <f aca="true" t="shared" si="3" ref="G18:G31">H18/30</f>
        <v>3</v>
      </c>
      <c r="H18" s="8">
        <v>90</v>
      </c>
      <c r="I18" s="8">
        <f>SUMPRODUCT(N18:P18,$N$8:$P$8)</f>
        <v>45</v>
      </c>
      <c r="J18" s="8">
        <v>30</v>
      </c>
      <c r="K18" s="8">
        <v>15</v>
      </c>
      <c r="L18" s="8"/>
      <c r="M18" s="8">
        <f>H18-I18</f>
        <v>45</v>
      </c>
      <c r="N18" s="8">
        <v>3</v>
      </c>
      <c r="O18" s="8"/>
      <c r="P18" s="8"/>
      <c r="Q18" s="53" t="e">
        <f>$G18/$Q$5</f>
        <v>#DIV/0!</v>
      </c>
      <c r="R18" s="49"/>
      <c r="S18" s="49"/>
    </row>
    <row r="19" spans="1:19" s="1" customFormat="1" ht="16.5" customHeight="1">
      <c r="A19" s="64" t="s">
        <v>121</v>
      </c>
      <c r="B19" s="9" t="s">
        <v>45</v>
      </c>
      <c r="C19" s="8">
        <v>1</v>
      </c>
      <c r="D19" s="8"/>
      <c r="E19" s="8"/>
      <c r="F19" s="8"/>
      <c r="G19" s="8">
        <f t="shared" si="3"/>
        <v>3</v>
      </c>
      <c r="H19" s="8">
        <v>90</v>
      </c>
      <c r="I19" s="8">
        <f>SUMPRODUCT(N19:P19,$N$8:$P$8)</f>
        <v>45</v>
      </c>
      <c r="J19" s="8">
        <v>30</v>
      </c>
      <c r="K19" s="8">
        <v>15</v>
      </c>
      <c r="L19" s="8"/>
      <c r="M19" s="8">
        <f t="shared" si="2"/>
        <v>45</v>
      </c>
      <c r="N19" s="8">
        <v>3</v>
      </c>
      <c r="O19" s="8"/>
      <c r="P19" s="8"/>
      <c r="Q19" s="53" t="e">
        <f>$G19/$Q$5</f>
        <v>#DIV/0!</v>
      </c>
      <c r="R19" s="49"/>
      <c r="S19" s="6"/>
    </row>
    <row r="20" spans="1:19" s="1" customFormat="1" ht="15.75" customHeight="1">
      <c r="A20" s="64" t="s">
        <v>122</v>
      </c>
      <c r="B20" s="9" t="s">
        <v>46</v>
      </c>
      <c r="C20" s="8">
        <v>1</v>
      </c>
      <c r="D20" s="8"/>
      <c r="E20" s="8"/>
      <c r="F20" s="8"/>
      <c r="G20" s="8">
        <f t="shared" si="3"/>
        <v>3</v>
      </c>
      <c r="H20" s="8">
        <v>90</v>
      </c>
      <c r="I20" s="8">
        <f>SUMPRODUCT(N20:P20,$N$8:$P$8)</f>
        <v>30</v>
      </c>
      <c r="J20" s="8">
        <v>15</v>
      </c>
      <c r="K20" s="8">
        <v>15</v>
      </c>
      <c r="L20" s="8"/>
      <c r="M20" s="8">
        <f t="shared" si="2"/>
        <v>60</v>
      </c>
      <c r="N20" s="8">
        <v>2</v>
      </c>
      <c r="O20" s="8"/>
      <c r="P20" s="8"/>
      <c r="Q20" s="49" t="e">
        <f>$G20/$Q$5</f>
        <v>#DIV/0!</v>
      </c>
      <c r="R20" s="53"/>
      <c r="S20" s="8"/>
    </row>
    <row r="21" spans="1:19" s="1" customFormat="1" ht="15.75" customHeight="1">
      <c r="A21" s="64" t="s">
        <v>123</v>
      </c>
      <c r="B21" s="9" t="s">
        <v>58</v>
      </c>
      <c r="C21" s="8">
        <v>2</v>
      </c>
      <c r="D21" s="8"/>
      <c r="E21" s="8"/>
      <c r="F21" s="8"/>
      <c r="G21" s="8">
        <f t="shared" si="3"/>
        <v>3</v>
      </c>
      <c r="H21" s="6">
        <v>90</v>
      </c>
      <c r="I21" s="8">
        <v>30</v>
      </c>
      <c r="J21" s="8">
        <v>20</v>
      </c>
      <c r="K21" s="8">
        <v>10</v>
      </c>
      <c r="L21" s="6"/>
      <c r="M21" s="8">
        <f>H21-I21</f>
        <v>60</v>
      </c>
      <c r="N21" s="8"/>
      <c r="O21" s="8">
        <v>3</v>
      </c>
      <c r="P21" s="8"/>
      <c r="Q21" s="8"/>
      <c r="R21" s="49" t="e">
        <f>$G21/$R$5</f>
        <v>#DIV/0!</v>
      </c>
      <c r="S21" s="49"/>
    </row>
    <row r="22" spans="1:19" s="1" customFormat="1" ht="15.75" customHeight="1">
      <c r="A22" s="64" t="s">
        <v>124</v>
      </c>
      <c r="B22" s="48" t="s">
        <v>37</v>
      </c>
      <c r="C22" s="8">
        <v>2</v>
      </c>
      <c r="D22" s="8"/>
      <c r="E22" s="8"/>
      <c r="F22" s="8"/>
      <c r="G22" s="8">
        <f t="shared" si="3"/>
        <v>3</v>
      </c>
      <c r="H22" s="6">
        <v>90</v>
      </c>
      <c r="I22" s="8">
        <v>30</v>
      </c>
      <c r="J22" s="8">
        <v>20</v>
      </c>
      <c r="K22" s="8">
        <v>10</v>
      </c>
      <c r="L22" s="6"/>
      <c r="M22" s="8">
        <f t="shared" si="2"/>
        <v>60</v>
      </c>
      <c r="N22" s="8"/>
      <c r="O22" s="8">
        <v>3</v>
      </c>
      <c r="P22" s="8"/>
      <c r="Q22" s="8"/>
      <c r="R22" s="49" t="e">
        <f>$G22/$R$5</f>
        <v>#DIV/0!</v>
      </c>
      <c r="S22" s="49"/>
    </row>
    <row r="23" spans="1:19" s="1" customFormat="1" ht="15.75" customHeight="1">
      <c r="A23" s="64" t="s">
        <v>125</v>
      </c>
      <c r="B23" s="9" t="s">
        <v>50</v>
      </c>
      <c r="C23" s="8"/>
      <c r="D23" s="8">
        <v>1</v>
      </c>
      <c r="E23" s="8"/>
      <c r="F23" s="8"/>
      <c r="G23" s="8">
        <f t="shared" si="3"/>
        <v>3</v>
      </c>
      <c r="H23" s="8">
        <v>90</v>
      </c>
      <c r="I23" s="8">
        <f>SUMPRODUCT(N23:P23,$N$8:$P$8)</f>
        <v>30</v>
      </c>
      <c r="J23" s="8">
        <v>15</v>
      </c>
      <c r="K23" s="8">
        <v>15</v>
      </c>
      <c r="L23" s="8"/>
      <c r="M23" s="8">
        <f t="shared" si="2"/>
        <v>60</v>
      </c>
      <c r="N23" s="8">
        <v>2</v>
      </c>
      <c r="O23" s="8"/>
      <c r="P23" s="8"/>
      <c r="Q23" s="53" t="e">
        <f>$G23/$Q$5</f>
        <v>#DIV/0!</v>
      </c>
      <c r="R23" s="49"/>
      <c r="S23" s="6"/>
    </row>
    <row r="24" spans="1:19" s="1" customFormat="1" ht="15.75" customHeight="1">
      <c r="A24" s="64" t="s">
        <v>126</v>
      </c>
      <c r="B24" s="89" t="s">
        <v>118</v>
      </c>
      <c r="C24" s="90"/>
      <c r="D24" s="90"/>
      <c r="E24" s="90"/>
      <c r="F24" s="91"/>
      <c r="G24" s="79">
        <f>G25+G26</f>
        <v>3</v>
      </c>
      <c r="H24" s="79">
        <f aca="true" t="shared" si="4" ref="H24:M24">H25+H26</f>
        <v>90</v>
      </c>
      <c r="I24" s="79">
        <f t="shared" si="4"/>
        <v>30</v>
      </c>
      <c r="J24" s="79">
        <f t="shared" si="4"/>
        <v>20</v>
      </c>
      <c r="K24" s="79"/>
      <c r="L24" s="79">
        <f t="shared" si="4"/>
        <v>10</v>
      </c>
      <c r="M24" s="79">
        <f t="shared" si="4"/>
        <v>60</v>
      </c>
      <c r="N24" s="95"/>
      <c r="O24" s="86"/>
      <c r="P24" s="8"/>
      <c r="Q24" s="49" t="e">
        <f>$G24/$Q$5</f>
        <v>#DIV/0!</v>
      </c>
      <c r="R24" s="49"/>
      <c r="S24" s="8"/>
    </row>
    <row r="25" spans="1:19" s="1" customFormat="1" ht="15.75" customHeight="1">
      <c r="A25" s="64" t="s">
        <v>127</v>
      </c>
      <c r="B25" s="89" t="s">
        <v>3</v>
      </c>
      <c r="C25" s="83">
        <v>1</v>
      </c>
      <c r="D25" s="83"/>
      <c r="E25" s="83"/>
      <c r="F25" s="79"/>
      <c r="G25" s="79">
        <v>1.5</v>
      </c>
      <c r="H25" s="83">
        <f>G25*30</f>
        <v>45</v>
      </c>
      <c r="I25" s="83">
        <v>15</v>
      </c>
      <c r="J25" s="83">
        <v>15</v>
      </c>
      <c r="K25" s="83"/>
      <c r="L25" s="83"/>
      <c r="M25" s="83">
        <f>H25-I25</f>
        <v>30</v>
      </c>
      <c r="N25" s="95">
        <v>1</v>
      </c>
      <c r="O25" s="86"/>
      <c r="P25" s="8"/>
      <c r="Q25" s="49"/>
      <c r="R25" s="49"/>
      <c r="S25" s="6"/>
    </row>
    <row r="26" spans="1:19" s="1" customFormat="1" ht="15.75" customHeight="1">
      <c r="A26" s="64" t="s">
        <v>128</v>
      </c>
      <c r="B26" s="89" t="s">
        <v>43</v>
      </c>
      <c r="C26" s="83"/>
      <c r="D26" s="83">
        <v>1</v>
      </c>
      <c r="E26" s="83"/>
      <c r="F26" s="92"/>
      <c r="G26" s="93">
        <v>1.5</v>
      </c>
      <c r="H26" s="83">
        <f>G26*30</f>
        <v>45</v>
      </c>
      <c r="I26" s="94">
        <v>15</v>
      </c>
      <c r="J26" s="94">
        <v>5</v>
      </c>
      <c r="K26" s="94"/>
      <c r="L26" s="94">
        <v>10</v>
      </c>
      <c r="M26" s="83">
        <f>H26-I26</f>
        <v>30</v>
      </c>
      <c r="N26" s="95">
        <v>1</v>
      </c>
      <c r="O26" s="86"/>
      <c r="P26" s="8"/>
      <c r="Q26" s="49"/>
      <c r="R26" s="49"/>
      <c r="S26" s="6"/>
    </row>
    <row r="27" spans="1:19" s="1" customFormat="1" ht="15.75" customHeight="1">
      <c r="A27" s="64" t="s">
        <v>129</v>
      </c>
      <c r="B27" s="9" t="s">
        <v>40</v>
      </c>
      <c r="C27" s="8"/>
      <c r="D27" s="8">
        <v>3</v>
      </c>
      <c r="E27" s="8"/>
      <c r="F27" s="8"/>
      <c r="G27" s="137">
        <f t="shared" si="3"/>
        <v>2.5</v>
      </c>
      <c r="H27" s="8">
        <v>75</v>
      </c>
      <c r="I27" s="8">
        <v>30</v>
      </c>
      <c r="J27" s="8">
        <v>20</v>
      </c>
      <c r="K27" s="8">
        <v>10</v>
      </c>
      <c r="L27" s="8"/>
      <c r="M27" s="8">
        <f t="shared" si="2"/>
        <v>45</v>
      </c>
      <c r="N27" s="8"/>
      <c r="O27" s="8"/>
      <c r="P27" s="8">
        <v>3</v>
      </c>
      <c r="Q27" s="8"/>
      <c r="R27" s="53"/>
      <c r="S27" s="49" t="e">
        <f>$G27/$S$5</f>
        <v>#DIV/0!</v>
      </c>
    </row>
    <row r="28" spans="1:19" s="1" customFormat="1" ht="15.75" customHeight="1">
      <c r="A28" s="64" t="s">
        <v>130</v>
      </c>
      <c r="B28" s="9" t="s">
        <v>38</v>
      </c>
      <c r="C28" s="8"/>
      <c r="D28" s="8">
        <v>3</v>
      </c>
      <c r="E28" s="8"/>
      <c r="F28" s="8"/>
      <c r="G28" s="8">
        <f t="shared" si="3"/>
        <v>3</v>
      </c>
      <c r="H28" s="8">
        <v>90</v>
      </c>
      <c r="I28" s="8">
        <v>30</v>
      </c>
      <c r="J28" s="8">
        <v>20</v>
      </c>
      <c r="K28" s="8">
        <v>10</v>
      </c>
      <c r="L28" s="8"/>
      <c r="M28" s="8">
        <f t="shared" si="2"/>
        <v>60</v>
      </c>
      <c r="N28" s="8"/>
      <c r="O28" s="52"/>
      <c r="P28" s="52">
        <v>3</v>
      </c>
      <c r="Q28" s="49"/>
      <c r="R28" s="52"/>
      <c r="S28" s="49" t="e">
        <f>$G28/$S$5</f>
        <v>#DIV/0!</v>
      </c>
    </row>
    <row r="29" spans="1:19" s="1" customFormat="1" ht="15.75" customHeight="1">
      <c r="A29" s="64" t="s">
        <v>131</v>
      </c>
      <c r="B29" s="54" t="s">
        <v>42</v>
      </c>
      <c r="C29" s="8">
        <v>2</v>
      </c>
      <c r="D29" s="52"/>
      <c r="E29" s="52"/>
      <c r="F29" s="52"/>
      <c r="G29" s="52">
        <f t="shared" si="3"/>
        <v>3</v>
      </c>
      <c r="H29" s="52">
        <v>90</v>
      </c>
      <c r="I29" s="8">
        <v>30</v>
      </c>
      <c r="J29" s="8">
        <v>20</v>
      </c>
      <c r="K29" s="8">
        <v>10</v>
      </c>
      <c r="L29" s="52"/>
      <c r="M29" s="52">
        <f t="shared" si="2"/>
        <v>60</v>
      </c>
      <c r="N29" s="52"/>
      <c r="O29" s="52">
        <v>3</v>
      </c>
      <c r="P29" s="8"/>
      <c r="Q29" s="6"/>
      <c r="R29" s="53" t="e">
        <f>$G29/$R$5</f>
        <v>#DIV/0!</v>
      </c>
      <c r="S29" s="53"/>
    </row>
    <row r="30" spans="1:19" s="1" customFormat="1" ht="15.75" customHeight="1">
      <c r="A30" s="64" t="s">
        <v>132</v>
      </c>
      <c r="B30" s="9" t="s">
        <v>39</v>
      </c>
      <c r="C30" s="8">
        <v>1</v>
      </c>
      <c r="D30" s="8"/>
      <c r="E30" s="8"/>
      <c r="F30" s="8"/>
      <c r="G30" s="8">
        <f t="shared" si="3"/>
        <v>3</v>
      </c>
      <c r="H30" s="8">
        <v>90</v>
      </c>
      <c r="I30" s="8">
        <f>SUMPRODUCT(N30:P30,$N$8:$P$8)</f>
        <v>30</v>
      </c>
      <c r="J30" s="8">
        <v>15</v>
      </c>
      <c r="K30" s="8">
        <v>15</v>
      </c>
      <c r="L30" s="8"/>
      <c r="M30" s="8">
        <f>H30-I30</f>
        <v>60</v>
      </c>
      <c r="N30" s="8">
        <v>2</v>
      </c>
      <c r="O30" s="8"/>
      <c r="P30" s="8"/>
      <c r="Q30" s="53" t="e">
        <f>$G30/$Q$5</f>
        <v>#DIV/0!</v>
      </c>
      <c r="R30" s="6"/>
      <c r="S30" s="6"/>
    </row>
    <row r="31" spans="1:19" s="1" customFormat="1" ht="15.75" customHeight="1">
      <c r="A31" s="64" t="s">
        <v>133</v>
      </c>
      <c r="B31" s="9" t="s">
        <v>59</v>
      </c>
      <c r="C31" s="8">
        <v>3</v>
      </c>
      <c r="D31" s="8"/>
      <c r="E31" s="8"/>
      <c r="F31" s="8"/>
      <c r="G31" s="8">
        <f t="shared" si="3"/>
        <v>3</v>
      </c>
      <c r="H31" s="8">
        <v>90</v>
      </c>
      <c r="I31" s="8">
        <v>30</v>
      </c>
      <c r="J31" s="8">
        <v>20</v>
      </c>
      <c r="K31" s="8">
        <v>10</v>
      </c>
      <c r="L31" s="8"/>
      <c r="M31" s="8">
        <f t="shared" si="2"/>
        <v>60</v>
      </c>
      <c r="N31" s="8"/>
      <c r="O31" s="8"/>
      <c r="P31" s="8">
        <v>3</v>
      </c>
      <c r="Q31" s="53"/>
      <c r="R31" s="53"/>
      <c r="S31" s="49" t="e">
        <f>$G31/$S$5</f>
        <v>#DIV/0!</v>
      </c>
    </row>
    <row r="32" spans="1:19" s="1" customFormat="1" ht="18" customHeight="1">
      <c r="A32" s="274" t="s">
        <v>134</v>
      </c>
      <c r="B32" s="275"/>
      <c r="C32" s="55"/>
      <c r="D32" s="55"/>
      <c r="E32" s="55"/>
      <c r="F32" s="55"/>
      <c r="G32" s="96">
        <f>SUM(G17:G24,G27:G31)</f>
        <v>38</v>
      </c>
      <c r="H32" s="96">
        <f aca="true" t="shared" si="5" ref="H32:M32">SUM(H17:H24,H27:H31)</f>
        <v>1140</v>
      </c>
      <c r="I32" s="96">
        <f t="shared" si="5"/>
        <v>420</v>
      </c>
      <c r="J32" s="96">
        <f t="shared" si="5"/>
        <v>265</v>
      </c>
      <c r="K32" s="96">
        <f t="shared" si="5"/>
        <v>145</v>
      </c>
      <c r="L32" s="96">
        <f t="shared" si="5"/>
        <v>10</v>
      </c>
      <c r="M32" s="96">
        <f t="shared" si="5"/>
        <v>720</v>
      </c>
      <c r="N32" s="96">
        <f aca="true" t="shared" si="6" ref="N32:S32">SUM(N17:N31)</f>
        <v>14</v>
      </c>
      <c r="O32" s="96">
        <f t="shared" si="6"/>
        <v>9</v>
      </c>
      <c r="P32" s="96">
        <f t="shared" si="6"/>
        <v>12</v>
      </c>
      <c r="Q32" s="56" t="e">
        <f t="shared" si="6"/>
        <v>#DIV/0!</v>
      </c>
      <c r="R32" s="56" t="e">
        <f t="shared" si="6"/>
        <v>#DIV/0!</v>
      </c>
      <c r="S32" s="56" t="e">
        <f t="shared" si="6"/>
        <v>#DIV/0!</v>
      </c>
    </row>
    <row r="33" spans="1:19" s="1" customFormat="1" ht="18" customHeight="1">
      <c r="A33" s="274" t="s">
        <v>135</v>
      </c>
      <c r="B33" s="275"/>
      <c r="C33" s="55"/>
      <c r="D33" s="55"/>
      <c r="E33" s="55"/>
      <c r="F33" s="55"/>
      <c r="G33" s="96">
        <f>SUM(G15,G32)</f>
        <v>41</v>
      </c>
      <c r="H33" s="96">
        <f aca="true" t="shared" si="7" ref="H33:P33">SUM(H15,H32)</f>
        <v>1230</v>
      </c>
      <c r="I33" s="96">
        <f t="shared" si="7"/>
        <v>457</v>
      </c>
      <c r="J33" s="96">
        <f t="shared" si="7"/>
        <v>290</v>
      </c>
      <c r="K33" s="96">
        <f t="shared" si="7"/>
        <v>145</v>
      </c>
      <c r="L33" s="96">
        <f t="shared" si="7"/>
        <v>22</v>
      </c>
      <c r="M33" s="96">
        <f t="shared" si="7"/>
        <v>773</v>
      </c>
      <c r="N33" s="96">
        <f t="shared" si="7"/>
        <v>16.5</v>
      </c>
      <c r="O33" s="96">
        <f t="shared" si="7"/>
        <v>9</v>
      </c>
      <c r="P33" s="96">
        <f t="shared" si="7"/>
        <v>12</v>
      </c>
      <c r="Q33" s="56" t="e">
        <f>SUM(Q18:Q32)</f>
        <v>#DIV/0!</v>
      </c>
      <c r="R33" s="56" t="e">
        <f>SUM(R18:R32)</f>
        <v>#DIV/0!</v>
      </c>
      <c r="S33" s="56" t="e">
        <f>SUM(S18:S32)</f>
        <v>#DIV/0!</v>
      </c>
    </row>
    <row r="34" spans="1:19" s="1" customFormat="1" ht="18" customHeight="1">
      <c r="A34" s="97"/>
      <c r="B34" s="282" t="s">
        <v>136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1" customFormat="1" ht="18" customHeight="1">
      <c r="A35" s="98"/>
      <c r="B35" s="270" t="s">
        <v>137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99"/>
      <c r="S35" s="100"/>
    </row>
    <row r="36" spans="1:19" s="1" customFormat="1" ht="18" customHeight="1">
      <c r="A36" s="272" t="s">
        <v>138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74"/>
      <c r="R36" s="74"/>
      <c r="S36" s="101"/>
    </row>
    <row r="37" spans="1:19" s="1" customFormat="1" ht="15.75">
      <c r="A37" s="64" t="s">
        <v>139</v>
      </c>
      <c r="B37" s="62" t="s">
        <v>35</v>
      </c>
      <c r="C37" s="63"/>
      <c r="D37" s="64"/>
      <c r="E37" s="64"/>
      <c r="F37" s="65"/>
      <c r="G37" s="91">
        <f>SUM(G38:G40)</f>
        <v>7</v>
      </c>
      <c r="H37" s="91">
        <f aca="true" t="shared" si="8" ref="H37:M37">SUM(H38:H40)</f>
        <v>210</v>
      </c>
      <c r="I37" s="91">
        <f t="shared" si="8"/>
        <v>70</v>
      </c>
      <c r="J37" s="91"/>
      <c r="K37" s="91"/>
      <c r="L37" s="91">
        <f t="shared" si="8"/>
        <v>70</v>
      </c>
      <c r="M37" s="91">
        <f t="shared" si="8"/>
        <v>140</v>
      </c>
      <c r="N37" s="83"/>
      <c r="O37" s="83"/>
      <c r="P37" s="83"/>
      <c r="Q37" s="74"/>
      <c r="R37" s="74"/>
      <c r="S37" s="101"/>
    </row>
    <row r="38" spans="1:19" s="1" customFormat="1" ht="15.75">
      <c r="A38" s="64" t="s">
        <v>140</v>
      </c>
      <c r="B38" s="62" t="s">
        <v>35</v>
      </c>
      <c r="C38" s="63"/>
      <c r="D38" s="83">
        <v>1</v>
      </c>
      <c r="E38" s="64"/>
      <c r="F38" s="65"/>
      <c r="G38" s="93">
        <v>3</v>
      </c>
      <c r="H38" s="93">
        <f>G38*30</f>
        <v>90</v>
      </c>
      <c r="I38" s="93">
        <v>30</v>
      </c>
      <c r="J38" s="93"/>
      <c r="K38" s="93"/>
      <c r="L38" s="93">
        <v>30</v>
      </c>
      <c r="M38" s="83">
        <f>H38-I38</f>
        <v>60</v>
      </c>
      <c r="N38" s="83">
        <v>2</v>
      </c>
      <c r="O38" s="83"/>
      <c r="P38" s="83"/>
      <c r="Q38" s="74"/>
      <c r="R38" s="74"/>
      <c r="S38" s="101"/>
    </row>
    <row r="39" spans="1:19" s="1" customFormat="1" ht="15.75">
      <c r="A39" s="64" t="s">
        <v>141</v>
      </c>
      <c r="B39" s="62" t="s">
        <v>35</v>
      </c>
      <c r="C39" s="63"/>
      <c r="D39" s="64"/>
      <c r="E39" s="64"/>
      <c r="F39" s="65"/>
      <c r="G39" s="93">
        <v>2</v>
      </c>
      <c r="H39" s="93">
        <f>G39*30</f>
        <v>60</v>
      </c>
      <c r="I39" s="94">
        <v>20</v>
      </c>
      <c r="J39" s="94"/>
      <c r="K39" s="94"/>
      <c r="L39" s="94">
        <v>20</v>
      </c>
      <c r="M39" s="83">
        <f>H39-I39</f>
        <v>40</v>
      </c>
      <c r="N39" s="83"/>
      <c r="O39" s="83">
        <v>2</v>
      </c>
      <c r="P39" s="83"/>
      <c r="Q39" s="74"/>
      <c r="R39" s="74"/>
      <c r="S39" s="101"/>
    </row>
    <row r="40" spans="1:19" s="1" customFormat="1" ht="15.75">
      <c r="A40" s="64" t="s">
        <v>144</v>
      </c>
      <c r="B40" s="62" t="s">
        <v>35</v>
      </c>
      <c r="C40" s="63">
        <v>3</v>
      </c>
      <c r="D40" s="64"/>
      <c r="E40" s="64"/>
      <c r="F40" s="65"/>
      <c r="G40" s="93">
        <v>2</v>
      </c>
      <c r="H40" s="93">
        <f>G40*30</f>
        <v>60</v>
      </c>
      <c r="I40" s="94">
        <v>20</v>
      </c>
      <c r="J40" s="94"/>
      <c r="K40" s="94"/>
      <c r="L40" s="94">
        <v>20</v>
      </c>
      <c r="M40" s="83">
        <f>H40-I40</f>
        <v>40</v>
      </c>
      <c r="N40" s="83"/>
      <c r="O40" s="83"/>
      <c r="P40" s="83">
        <v>2</v>
      </c>
      <c r="Q40" s="74"/>
      <c r="R40" s="74"/>
      <c r="S40" s="101"/>
    </row>
    <row r="41" spans="1:19" s="1" customFormat="1" ht="15.75">
      <c r="A41" s="64"/>
      <c r="B41" s="102" t="s">
        <v>142</v>
      </c>
      <c r="C41" s="63"/>
      <c r="D41" s="64"/>
      <c r="E41" s="64"/>
      <c r="F41" s="65"/>
      <c r="G41" s="103">
        <f aca="true" t="shared" si="9" ref="G41:M41">G37</f>
        <v>7</v>
      </c>
      <c r="H41" s="103">
        <f t="shared" si="9"/>
        <v>210</v>
      </c>
      <c r="I41" s="103">
        <f t="shared" si="9"/>
        <v>70</v>
      </c>
      <c r="J41" s="103">
        <f t="shared" si="9"/>
        <v>0</v>
      </c>
      <c r="K41" s="103">
        <f t="shared" si="9"/>
        <v>0</v>
      </c>
      <c r="L41" s="103">
        <f t="shared" si="9"/>
        <v>70</v>
      </c>
      <c r="M41" s="103">
        <f t="shared" si="9"/>
        <v>140</v>
      </c>
      <c r="N41" s="90">
        <f>SUM(N37:N40)</f>
        <v>2</v>
      </c>
      <c r="O41" s="90">
        <f>SUM(O37:O40)</f>
        <v>2</v>
      </c>
      <c r="P41" s="90">
        <f>SUM(P37:P40)</f>
        <v>2</v>
      </c>
      <c r="Q41" s="74"/>
      <c r="R41" s="74"/>
      <c r="S41" s="101"/>
    </row>
    <row r="42" spans="1:19" s="1" customFormat="1" ht="15.75">
      <c r="A42" s="286" t="s">
        <v>143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74"/>
      <c r="R42" s="74"/>
      <c r="S42" s="101"/>
    </row>
    <row r="43" spans="1:19" s="1" customFormat="1" ht="15.75">
      <c r="A43" s="64" t="s">
        <v>150</v>
      </c>
      <c r="B43" s="62" t="s">
        <v>145</v>
      </c>
      <c r="C43" s="104"/>
      <c r="D43" s="63">
        <v>1</v>
      </c>
      <c r="E43" s="105"/>
      <c r="F43" s="105"/>
      <c r="G43" s="79">
        <v>3</v>
      </c>
      <c r="H43" s="94">
        <f>G43*30</f>
        <v>90</v>
      </c>
      <c r="I43" s="94">
        <f>J43+L43</f>
        <v>30</v>
      </c>
      <c r="J43" s="94">
        <v>15</v>
      </c>
      <c r="K43" s="94"/>
      <c r="L43" s="95">
        <v>15</v>
      </c>
      <c r="M43" s="95">
        <f>H43-I43</f>
        <v>60</v>
      </c>
      <c r="N43" s="63">
        <v>2</v>
      </c>
      <c r="O43" s="63"/>
      <c r="P43" s="123"/>
      <c r="Q43" s="74"/>
      <c r="R43" s="74"/>
      <c r="S43" s="101"/>
    </row>
    <row r="44" spans="1:19" s="1" customFormat="1" ht="15.75">
      <c r="A44" s="64" t="s">
        <v>151</v>
      </c>
      <c r="B44" s="119" t="s">
        <v>48</v>
      </c>
      <c r="C44" s="63"/>
      <c r="D44" s="63">
        <v>2</v>
      </c>
      <c r="E44" s="63"/>
      <c r="F44" s="79"/>
      <c r="G44" s="79">
        <v>2</v>
      </c>
      <c r="H44" s="94">
        <f>G44*30</f>
        <v>60</v>
      </c>
      <c r="I44" s="94">
        <f>J44+L44</f>
        <v>20</v>
      </c>
      <c r="J44" s="94">
        <v>14</v>
      </c>
      <c r="K44" s="94"/>
      <c r="L44" s="95">
        <v>6</v>
      </c>
      <c r="M44" s="95">
        <f>H44-I44</f>
        <v>40</v>
      </c>
      <c r="N44" s="63"/>
      <c r="O44" s="63">
        <v>2</v>
      </c>
      <c r="P44" s="63"/>
      <c r="Q44" s="74"/>
      <c r="R44" s="74"/>
      <c r="S44" s="101"/>
    </row>
    <row r="45" spans="1:19" s="1" customFormat="1" ht="18" customHeight="1">
      <c r="A45" s="64" t="s">
        <v>152</v>
      </c>
      <c r="B45" s="62" t="s">
        <v>49</v>
      </c>
      <c r="C45" s="63"/>
      <c r="D45" s="63">
        <v>3</v>
      </c>
      <c r="E45" s="63"/>
      <c r="F45" s="120"/>
      <c r="G45" s="79">
        <v>2</v>
      </c>
      <c r="H45" s="83">
        <f>G45*30</f>
        <v>60</v>
      </c>
      <c r="I45" s="83">
        <v>20</v>
      </c>
      <c r="J45" s="83">
        <v>20</v>
      </c>
      <c r="K45" s="83"/>
      <c r="L45" s="83"/>
      <c r="M45" s="83">
        <f>H45-I45</f>
        <v>40</v>
      </c>
      <c r="N45" s="121"/>
      <c r="O45" s="63"/>
      <c r="P45" s="63">
        <v>2</v>
      </c>
      <c r="Q45" s="74"/>
      <c r="R45" s="74"/>
      <c r="S45" s="101"/>
    </row>
    <row r="46" spans="1:19" s="1" customFormat="1" ht="18" customHeight="1">
      <c r="A46" s="106"/>
      <c r="B46" s="102" t="s">
        <v>146</v>
      </c>
      <c r="C46" s="76"/>
      <c r="D46" s="76"/>
      <c r="E46" s="76"/>
      <c r="F46" s="76"/>
      <c r="G46" s="107">
        <f>SUM(G43:G45)</f>
        <v>7</v>
      </c>
      <c r="H46" s="107">
        <f aca="true" t="shared" si="10" ref="H46:M46">SUM(H43:H45)</f>
        <v>210</v>
      </c>
      <c r="I46" s="107">
        <f t="shared" si="10"/>
        <v>70</v>
      </c>
      <c r="J46" s="107">
        <f t="shared" si="10"/>
        <v>49</v>
      </c>
      <c r="K46" s="107">
        <f t="shared" si="10"/>
        <v>0</v>
      </c>
      <c r="L46" s="107">
        <f t="shared" si="10"/>
        <v>21</v>
      </c>
      <c r="M46" s="107">
        <f t="shared" si="10"/>
        <v>140</v>
      </c>
      <c r="N46" s="107">
        <f>SUM(N43:N45)</f>
        <v>2</v>
      </c>
      <c r="O46" s="107">
        <f>SUM(O43:O45)</f>
        <v>2</v>
      </c>
      <c r="P46" s="107">
        <f>SUM(P43:P45)</f>
        <v>2</v>
      </c>
      <c r="Q46" s="74"/>
      <c r="R46" s="74"/>
      <c r="S46" s="101"/>
    </row>
    <row r="47" spans="1:19" s="1" customFormat="1" ht="18" customHeight="1">
      <c r="A47" s="55"/>
      <c r="B47" s="122" t="s">
        <v>147</v>
      </c>
      <c r="C47" s="55"/>
      <c r="D47" s="55"/>
      <c r="E47" s="55"/>
      <c r="F47" s="55"/>
      <c r="G47" s="96">
        <f>G46</f>
        <v>7</v>
      </c>
      <c r="H47" s="96">
        <f aca="true" t="shared" si="11" ref="H47:P47">H46</f>
        <v>210</v>
      </c>
      <c r="I47" s="96">
        <f t="shared" si="11"/>
        <v>70</v>
      </c>
      <c r="J47" s="96">
        <f t="shared" si="11"/>
        <v>49</v>
      </c>
      <c r="K47" s="96">
        <f t="shared" si="11"/>
        <v>0</v>
      </c>
      <c r="L47" s="96">
        <f t="shared" si="11"/>
        <v>21</v>
      </c>
      <c r="M47" s="96">
        <f t="shared" si="11"/>
        <v>140</v>
      </c>
      <c r="N47" s="96">
        <f t="shared" si="11"/>
        <v>2</v>
      </c>
      <c r="O47" s="96">
        <f t="shared" si="11"/>
        <v>2</v>
      </c>
      <c r="P47" s="96">
        <f t="shared" si="11"/>
        <v>2</v>
      </c>
      <c r="Q47" s="74"/>
      <c r="R47" s="74"/>
      <c r="S47" s="101"/>
    </row>
    <row r="48" spans="1:19" s="1" customFormat="1" ht="18" customHeight="1">
      <c r="A48" s="55"/>
      <c r="B48" s="88" t="s">
        <v>47</v>
      </c>
      <c r="C48" s="63"/>
      <c r="D48" s="108" t="s">
        <v>81</v>
      </c>
      <c r="E48" s="109"/>
      <c r="F48" s="65"/>
      <c r="G48" s="71"/>
      <c r="H48" s="63"/>
      <c r="I48" s="87">
        <f>J48+K48+L48</f>
        <v>0</v>
      </c>
      <c r="J48" s="63"/>
      <c r="K48" s="63"/>
      <c r="L48" s="63"/>
      <c r="M48" s="63"/>
      <c r="N48" s="83" t="s">
        <v>148</v>
      </c>
      <c r="O48" s="83" t="s">
        <v>148</v>
      </c>
      <c r="P48" s="83"/>
      <c r="Q48" s="74"/>
      <c r="R48" s="74"/>
      <c r="S48" s="101"/>
    </row>
    <row r="49" spans="1:19" s="1" customFormat="1" ht="15" customHeight="1">
      <c r="A49" s="288" t="s">
        <v>149</v>
      </c>
      <c r="B49" s="288"/>
      <c r="C49" s="110"/>
      <c r="D49" s="111"/>
      <c r="E49" s="112"/>
      <c r="F49" s="113"/>
      <c r="G49" s="114"/>
      <c r="H49" s="110"/>
      <c r="I49" s="115"/>
      <c r="J49" s="110"/>
      <c r="K49" s="110"/>
      <c r="L49" s="110"/>
      <c r="M49" s="110"/>
      <c r="N49" s="116"/>
      <c r="O49" s="116"/>
      <c r="P49" s="116"/>
      <c r="Q49" s="117"/>
      <c r="R49" s="117"/>
      <c r="S49" s="118"/>
    </row>
    <row r="50" spans="1:19" s="1" customFormat="1" ht="18" customHeight="1">
      <c r="A50" s="289" t="s">
        <v>153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90"/>
      <c r="O50" s="290"/>
      <c r="P50" s="290"/>
      <c r="Q50" s="290"/>
      <c r="R50" s="74"/>
      <c r="S50" s="101"/>
    </row>
    <row r="51" spans="1:19" s="1" customFormat="1" ht="18" customHeight="1">
      <c r="A51" s="291" t="s">
        <v>154</v>
      </c>
      <c r="B51" s="291"/>
      <c r="C51" s="79"/>
      <c r="D51" s="79">
        <v>1</v>
      </c>
      <c r="E51" s="79"/>
      <c r="F51" s="79"/>
      <c r="G51" s="138">
        <f>H51/30</f>
        <v>2</v>
      </c>
      <c r="H51" s="79">
        <v>60</v>
      </c>
      <c r="I51" s="83">
        <f>J51+K51</f>
        <v>30</v>
      </c>
      <c r="J51" s="79">
        <v>15</v>
      </c>
      <c r="K51" s="79">
        <v>15</v>
      </c>
      <c r="L51" s="79"/>
      <c r="M51" s="83">
        <f>H51-I51</f>
        <v>30</v>
      </c>
      <c r="N51" s="79">
        <v>2</v>
      </c>
      <c r="O51" s="79"/>
      <c r="P51" s="79"/>
      <c r="Q51" s="74"/>
      <c r="R51" s="74"/>
      <c r="S51" s="101"/>
    </row>
    <row r="52" spans="1:19" s="1" customFormat="1" ht="18" customHeight="1">
      <c r="A52" s="291" t="s">
        <v>155</v>
      </c>
      <c r="B52" s="292"/>
      <c r="C52" s="79"/>
      <c r="D52" s="79" t="s">
        <v>156</v>
      </c>
      <c r="E52" s="79"/>
      <c r="F52" s="79"/>
      <c r="G52" s="138">
        <f>H52/30</f>
        <v>5</v>
      </c>
      <c r="H52" s="79">
        <v>150</v>
      </c>
      <c r="I52" s="83">
        <f>J52+K52</f>
        <v>60</v>
      </c>
      <c r="J52" s="79">
        <v>40</v>
      </c>
      <c r="K52" s="79">
        <v>20</v>
      </c>
      <c r="L52" s="79"/>
      <c r="M52" s="83">
        <f>H52-I52</f>
        <v>90</v>
      </c>
      <c r="N52" s="79"/>
      <c r="O52" s="79">
        <v>6</v>
      </c>
      <c r="P52" s="79"/>
      <c r="Q52" s="74"/>
      <c r="R52" s="74"/>
      <c r="S52" s="101"/>
    </row>
    <row r="53" spans="1:19" s="1" customFormat="1" ht="18" customHeight="1">
      <c r="A53" s="291" t="s">
        <v>168</v>
      </c>
      <c r="B53" s="292"/>
      <c r="C53" s="79"/>
      <c r="D53" s="79" t="s">
        <v>169</v>
      </c>
      <c r="E53" s="79"/>
      <c r="F53" s="79"/>
      <c r="G53" s="138">
        <f>H53/30</f>
        <v>5</v>
      </c>
      <c r="H53" s="79">
        <v>150</v>
      </c>
      <c r="I53" s="83">
        <f>J53+K53</f>
        <v>60</v>
      </c>
      <c r="J53" s="79">
        <v>40</v>
      </c>
      <c r="K53" s="79">
        <v>20</v>
      </c>
      <c r="L53" s="79"/>
      <c r="M53" s="83">
        <f>H53-I53</f>
        <v>90</v>
      </c>
      <c r="N53" s="79"/>
      <c r="O53" s="79"/>
      <c r="P53" s="79">
        <v>6</v>
      </c>
      <c r="Q53" s="74"/>
      <c r="R53" s="74"/>
      <c r="S53" s="101"/>
    </row>
    <row r="54" spans="1:19" s="1" customFormat="1" ht="18" customHeight="1">
      <c r="A54" s="293" t="s">
        <v>173</v>
      </c>
      <c r="B54" s="294"/>
      <c r="C54" s="91"/>
      <c r="D54" s="91"/>
      <c r="E54" s="91"/>
      <c r="F54" s="91"/>
      <c r="G54" s="91">
        <f>SUM(G51:G53)</f>
        <v>12</v>
      </c>
      <c r="H54" s="91">
        <f aca="true" t="shared" si="12" ref="H54:P54">SUM(H51:H53)</f>
        <v>360</v>
      </c>
      <c r="I54" s="91">
        <f t="shared" si="12"/>
        <v>150</v>
      </c>
      <c r="J54" s="91">
        <f t="shared" si="12"/>
        <v>95</v>
      </c>
      <c r="K54" s="91">
        <f t="shared" si="12"/>
        <v>55</v>
      </c>
      <c r="L54" s="91">
        <f t="shared" si="12"/>
        <v>0</v>
      </c>
      <c r="M54" s="91">
        <f t="shared" si="12"/>
        <v>210</v>
      </c>
      <c r="N54" s="91">
        <f t="shared" si="12"/>
        <v>2</v>
      </c>
      <c r="O54" s="91">
        <f t="shared" si="12"/>
        <v>6</v>
      </c>
      <c r="P54" s="91">
        <f t="shared" si="12"/>
        <v>6</v>
      </c>
      <c r="Q54" s="74"/>
      <c r="R54" s="74"/>
      <c r="S54" s="101"/>
    </row>
    <row r="55" spans="1:19" s="1" customFormat="1" ht="15.75">
      <c r="A55" s="64" t="s">
        <v>157</v>
      </c>
      <c r="B55" s="124" t="s">
        <v>158</v>
      </c>
      <c r="C55" s="63"/>
      <c r="D55" s="63">
        <v>1</v>
      </c>
      <c r="E55" s="63"/>
      <c r="F55" s="120"/>
      <c r="G55" s="79">
        <f>H55/30</f>
        <v>2</v>
      </c>
      <c r="H55" s="79">
        <v>60</v>
      </c>
      <c r="I55" s="83">
        <v>30</v>
      </c>
      <c r="J55" s="79">
        <v>15</v>
      </c>
      <c r="K55" s="79">
        <v>15</v>
      </c>
      <c r="L55" s="79"/>
      <c r="M55" s="83">
        <f aca="true" t="shared" si="13" ref="M55:M62">H55-I55</f>
        <v>30</v>
      </c>
      <c r="N55" s="79">
        <v>2</v>
      </c>
      <c r="O55" s="79"/>
      <c r="P55" s="79"/>
      <c r="Q55" s="125"/>
      <c r="R55" s="125"/>
      <c r="S55" s="126"/>
    </row>
    <row r="56" spans="1:19" s="1" customFormat="1" ht="15.75">
      <c r="A56" s="64" t="s">
        <v>159</v>
      </c>
      <c r="B56" s="9" t="s">
        <v>56</v>
      </c>
      <c r="C56" s="8"/>
      <c r="D56" s="8">
        <v>2</v>
      </c>
      <c r="E56" s="8"/>
      <c r="F56" s="8"/>
      <c r="G56" s="8">
        <v>2.5</v>
      </c>
      <c r="H56" s="8">
        <v>75</v>
      </c>
      <c r="I56" s="8">
        <v>30</v>
      </c>
      <c r="J56" s="8">
        <v>20</v>
      </c>
      <c r="K56" s="8">
        <v>10</v>
      </c>
      <c r="L56" s="8"/>
      <c r="M56" s="8">
        <f t="shared" si="13"/>
        <v>45</v>
      </c>
      <c r="N56" s="8"/>
      <c r="O56" s="8">
        <v>3</v>
      </c>
      <c r="P56" s="8"/>
      <c r="Q56" s="125"/>
      <c r="R56" s="125"/>
      <c r="S56" s="126"/>
    </row>
    <row r="57" spans="1:19" s="1" customFormat="1" ht="31.5">
      <c r="A57" s="64" t="s">
        <v>160</v>
      </c>
      <c r="B57" s="136" t="s">
        <v>178</v>
      </c>
      <c r="C57" s="63"/>
      <c r="D57" s="63">
        <v>2</v>
      </c>
      <c r="E57" s="63"/>
      <c r="F57" s="120"/>
      <c r="G57" s="79">
        <f>H57/30</f>
        <v>2.5</v>
      </c>
      <c r="H57" s="83">
        <v>75</v>
      </c>
      <c r="I57" s="83">
        <f>J57+K57+L57</f>
        <v>30</v>
      </c>
      <c r="J57" s="83">
        <v>20</v>
      </c>
      <c r="K57" s="83">
        <v>10</v>
      </c>
      <c r="L57" s="83"/>
      <c r="M57" s="83">
        <f>H57-I57</f>
        <v>45</v>
      </c>
      <c r="N57" s="83"/>
      <c r="O57" s="83">
        <v>3</v>
      </c>
      <c r="P57" s="52"/>
      <c r="Q57" s="125"/>
      <c r="R57" s="125"/>
      <c r="S57" s="126"/>
    </row>
    <row r="58" spans="1:19" s="1" customFormat="1" ht="30" customHeight="1">
      <c r="A58" s="64" t="s">
        <v>161</v>
      </c>
      <c r="B58" s="9" t="s">
        <v>170</v>
      </c>
      <c r="C58" s="63"/>
      <c r="D58" s="63">
        <v>3</v>
      </c>
      <c r="E58" s="63"/>
      <c r="F58" s="120"/>
      <c r="G58" s="79">
        <f>H58/30</f>
        <v>2.5</v>
      </c>
      <c r="H58" s="83">
        <v>75</v>
      </c>
      <c r="I58" s="83">
        <f>J58+K58+L58</f>
        <v>30</v>
      </c>
      <c r="J58" s="83">
        <v>20</v>
      </c>
      <c r="K58" s="83">
        <v>10</v>
      </c>
      <c r="L58" s="83"/>
      <c r="M58" s="83">
        <f t="shared" si="13"/>
        <v>45</v>
      </c>
      <c r="N58" s="83"/>
      <c r="O58" s="133"/>
      <c r="P58" s="133">
        <v>3</v>
      </c>
      <c r="Q58" s="125"/>
      <c r="R58" s="125"/>
      <c r="S58" s="126"/>
    </row>
    <row r="59" spans="1:19" s="1" customFormat="1" ht="15.75">
      <c r="A59" s="64" t="s">
        <v>162</v>
      </c>
      <c r="B59" s="9" t="s">
        <v>179</v>
      </c>
      <c r="C59" s="63"/>
      <c r="D59" s="63">
        <v>3</v>
      </c>
      <c r="E59" s="63"/>
      <c r="F59" s="120"/>
      <c r="G59" s="79">
        <f>H59/30</f>
        <v>2.5</v>
      </c>
      <c r="H59" s="83">
        <v>75</v>
      </c>
      <c r="I59" s="83">
        <f>J59+K59+L59</f>
        <v>30</v>
      </c>
      <c r="J59" s="83">
        <v>20</v>
      </c>
      <c r="K59" s="83">
        <v>10</v>
      </c>
      <c r="L59" s="83"/>
      <c r="M59" s="83">
        <f>H59-I59</f>
        <v>45</v>
      </c>
      <c r="N59" s="83"/>
      <c r="O59" s="133"/>
      <c r="P59" s="133">
        <v>3</v>
      </c>
      <c r="Q59" s="125"/>
      <c r="R59" s="125"/>
      <c r="S59" s="126"/>
    </row>
    <row r="60" spans="1:19" s="1" customFormat="1" ht="15.75">
      <c r="A60" s="64" t="s">
        <v>171</v>
      </c>
      <c r="B60" s="127" t="s">
        <v>61</v>
      </c>
      <c r="C60" s="58"/>
      <c r="D60" s="92">
        <v>1</v>
      </c>
      <c r="E60" s="58"/>
      <c r="F60" s="58"/>
      <c r="G60" s="79">
        <v>2</v>
      </c>
      <c r="H60" s="92">
        <v>60</v>
      </c>
      <c r="I60" s="95">
        <v>30</v>
      </c>
      <c r="J60" s="95"/>
      <c r="K60" s="95"/>
      <c r="L60" s="95">
        <v>30</v>
      </c>
      <c r="M60" s="83">
        <f t="shared" si="13"/>
        <v>30</v>
      </c>
      <c r="N60" s="95">
        <v>2</v>
      </c>
      <c r="O60" s="95"/>
      <c r="P60" s="95"/>
      <c r="Q60" s="125"/>
      <c r="R60" s="125"/>
      <c r="S60" s="126"/>
    </row>
    <row r="61" spans="1:19" s="1" customFormat="1" ht="15.75">
      <c r="A61" s="64" t="s">
        <v>176</v>
      </c>
      <c r="B61" s="127" t="s">
        <v>61</v>
      </c>
      <c r="C61" s="58"/>
      <c r="D61" s="92">
        <v>2</v>
      </c>
      <c r="E61" s="82"/>
      <c r="F61" s="58"/>
      <c r="G61" s="79">
        <v>2.5</v>
      </c>
      <c r="H61" s="92">
        <v>75</v>
      </c>
      <c r="I61" s="95">
        <v>30</v>
      </c>
      <c r="J61" s="95"/>
      <c r="K61" s="95"/>
      <c r="L61" s="95">
        <v>30</v>
      </c>
      <c r="M61" s="83">
        <f t="shared" si="13"/>
        <v>45</v>
      </c>
      <c r="N61" s="95"/>
      <c r="O61" s="79">
        <v>3</v>
      </c>
      <c r="P61" s="79"/>
      <c r="Q61" s="125"/>
      <c r="R61" s="125"/>
      <c r="S61" s="126"/>
    </row>
    <row r="62" spans="1:19" s="1" customFormat="1" ht="15.75">
      <c r="A62" s="64" t="s">
        <v>177</v>
      </c>
      <c r="B62" s="127" t="s">
        <v>61</v>
      </c>
      <c r="C62" s="58"/>
      <c r="D62" s="92">
        <v>3</v>
      </c>
      <c r="E62" s="82"/>
      <c r="F62" s="58"/>
      <c r="G62" s="79">
        <v>2.5</v>
      </c>
      <c r="H62" s="92">
        <v>75</v>
      </c>
      <c r="I62" s="95">
        <v>30</v>
      </c>
      <c r="J62" s="95"/>
      <c r="K62" s="95"/>
      <c r="L62" s="95">
        <v>30</v>
      </c>
      <c r="M62" s="83">
        <f t="shared" si="13"/>
        <v>45</v>
      </c>
      <c r="N62" s="95"/>
      <c r="O62" s="79"/>
      <c r="P62" s="79">
        <v>3</v>
      </c>
      <c r="Q62" s="125"/>
      <c r="R62" s="125"/>
      <c r="S62" s="126"/>
    </row>
    <row r="63" spans="1:19" s="1" customFormat="1" ht="18" customHeight="1">
      <c r="A63" s="128"/>
      <c r="B63" s="295" t="s">
        <v>163</v>
      </c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7"/>
    </row>
    <row r="64" spans="1:19" s="1" customFormat="1" ht="18" customHeight="1">
      <c r="A64" s="64" t="s">
        <v>164</v>
      </c>
      <c r="B64" s="129" t="s">
        <v>51</v>
      </c>
      <c r="C64" s="63"/>
      <c r="D64" s="63">
        <v>4</v>
      </c>
      <c r="E64" s="63"/>
      <c r="F64" s="63"/>
      <c r="G64" s="63">
        <f>H64/30</f>
        <v>6</v>
      </c>
      <c r="H64" s="63">
        <v>180</v>
      </c>
      <c r="I64" s="63"/>
      <c r="J64" s="63"/>
      <c r="K64" s="63"/>
      <c r="L64" s="63"/>
      <c r="M64" s="63">
        <f>H64-I64</f>
        <v>180</v>
      </c>
      <c r="N64" s="63"/>
      <c r="O64" s="63"/>
      <c r="P64" s="63"/>
      <c r="Q64" s="130" t="e">
        <f>G64/#REF!</f>
        <v>#REF!</v>
      </c>
      <c r="R64" s="130"/>
      <c r="S64" s="131"/>
    </row>
    <row r="65" spans="1:19" s="1" customFormat="1" ht="18" customHeight="1">
      <c r="A65" s="64" t="s">
        <v>165</v>
      </c>
      <c r="B65" s="129" t="s">
        <v>44</v>
      </c>
      <c r="C65" s="63"/>
      <c r="D65" s="63"/>
      <c r="E65" s="63"/>
      <c r="F65" s="63"/>
      <c r="G65" s="63">
        <f>H65/30</f>
        <v>21</v>
      </c>
      <c r="H65" s="63">
        <v>630</v>
      </c>
      <c r="I65" s="63"/>
      <c r="J65" s="63"/>
      <c r="K65" s="63"/>
      <c r="L65" s="63"/>
      <c r="M65" s="63">
        <f>H65-I65</f>
        <v>630</v>
      </c>
      <c r="N65" s="63"/>
      <c r="O65" s="63"/>
      <c r="P65" s="63"/>
      <c r="Q65" s="63"/>
      <c r="R65" s="63"/>
      <c r="S65" s="131"/>
    </row>
    <row r="66" spans="1:19" s="1" customFormat="1" ht="18" customHeight="1">
      <c r="A66" s="298" t="s">
        <v>172</v>
      </c>
      <c r="B66" s="299"/>
      <c r="C66" s="132"/>
      <c r="D66" s="132"/>
      <c r="E66" s="132"/>
      <c r="F66" s="132"/>
      <c r="G66" s="132">
        <f aca="true" t="shared" si="14" ref="G66:R66">SUM(G64:G65)</f>
        <v>27</v>
      </c>
      <c r="H66" s="132">
        <f t="shared" si="14"/>
        <v>810</v>
      </c>
      <c r="I66" s="132">
        <f t="shared" si="14"/>
        <v>0</v>
      </c>
      <c r="J66" s="132">
        <f t="shared" si="14"/>
        <v>0</v>
      </c>
      <c r="K66" s="132">
        <f t="shared" si="14"/>
        <v>0</v>
      </c>
      <c r="L66" s="132">
        <f t="shared" si="14"/>
        <v>0</v>
      </c>
      <c r="M66" s="132">
        <f t="shared" si="14"/>
        <v>810</v>
      </c>
      <c r="N66" s="132">
        <f t="shared" si="14"/>
        <v>0</v>
      </c>
      <c r="O66" s="132">
        <f t="shared" si="14"/>
        <v>0</v>
      </c>
      <c r="P66" s="132">
        <f t="shared" si="14"/>
        <v>0</v>
      </c>
      <c r="Q66" s="99" t="e">
        <f t="shared" si="14"/>
        <v>#REF!</v>
      </c>
      <c r="R66" s="99">
        <f t="shared" si="14"/>
        <v>0</v>
      </c>
      <c r="S66" s="100"/>
    </row>
    <row r="67" spans="1:19" s="1" customFormat="1" ht="18" customHeight="1">
      <c r="A67" s="128"/>
      <c r="B67" s="295" t="s">
        <v>166</v>
      </c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7"/>
    </row>
    <row r="68" spans="1:19" s="1" customFormat="1" ht="18" customHeight="1" thickBot="1">
      <c r="A68" s="64" t="s">
        <v>167</v>
      </c>
      <c r="B68" s="129" t="s">
        <v>52</v>
      </c>
      <c r="C68" s="8">
        <v>3</v>
      </c>
      <c r="D68" s="63"/>
      <c r="E68" s="63"/>
      <c r="F68" s="63"/>
      <c r="G68" s="63">
        <f>H68/30</f>
        <v>3</v>
      </c>
      <c r="H68" s="63">
        <v>90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131"/>
    </row>
    <row r="69" spans="1:19" s="1" customFormat="1" ht="16.5" customHeight="1" thickBot="1">
      <c r="A69" s="255" t="s">
        <v>53</v>
      </c>
      <c r="B69" s="256"/>
      <c r="C69" s="50"/>
      <c r="D69" s="50"/>
      <c r="E69" s="50"/>
      <c r="F69" s="50"/>
      <c r="G69" s="50">
        <f>SUM(G33,G47,G54,G66,G68)</f>
        <v>90</v>
      </c>
      <c r="H69" s="50">
        <f aca="true" t="shared" si="15" ref="H69:P69">SUM(H33,H47,H54,H66,H68)</f>
        <v>2700</v>
      </c>
      <c r="I69" s="50">
        <f t="shared" si="15"/>
        <v>677</v>
      </c>
      <c r="J69" s="50">
        <f t="shared" si="15"/>
        <v>434</v>
      </c>
      <c r="K69" s="50">
        <f t="shared" si="15"/>
        <v>200</v>
      </c>
      <c r="L69" s="50">
        <f t="shared" si="15"/>
        <v>43</v>
      </c>
      <c r="M69" s="50">
        <f t="shared" si="15"/>
        <v>1933</v>
      </c>
      <c r="N69" s="50">
        <f t="shared" si="15"/>
        <v>20.5</v>
      </c>
      <c r="O69" s="50">
        <f t="shared" si="15"/>
        <v>17</v>
      </c>
      <c r="P69" s="50">
        <f t="shared" si="15"/>
        <v>20</v>
      </c>
      <c r="Q69" s="51" t="e">
        <f>SUM(#REF!,Q32,#REF!,#REF!)</f>
        <v>#REF!</v>
      </c>
      <c r="R69" s="51" t="e">
        <f>SUM(#REF!,R32,#REF!,#REF!)</f>
        <v>#REF!</v>
      </c>
      <c r="S69" s="51" t="e">
        <f>SUM(#REF!,S32,#REF!,#REF!)</f>
        <v>#REF!</v>
      </c>
    </row>
    <row r="70" spans="1:19" ht="16.5" customHeight="1" thickBot="1">
      <c r="A70" s="261" t="s">
        <v>1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5">
        <f>N69</f>
        <v>20.5</v>
      </c>
      <c r="O70" s="5">
        <f>O69</f>
        <v>17</v>
      </c>
      <c r="P70" s="5">
        <f>P69</f>
        <v>20</v>
      </c>
      <c r="Q70" s="12" t="e">
        <f>Q69*Q5</f>
        <v>#REF!</v>
      </c>
      <c r="R70" s="12" t="e">
        <f>R69*R5</f>
        <v>#REF!</v>
      </c>
      <c r="S70" s="12" t="e">
        <f>S69*S5</f>
        <v>#REF!</v>
      </c>
    </row>
    <row r="71" spans="1:19" ht="16.5" customHeight="1" thickBot="1">
      <c r="A71" s="263" t="s">
        <v>7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14">
        <v>0</v>
      </c>
      <c r="O71" s="11">
        <v>0</v>
      </c>
      <c r="P71" s="4">
        <v>0</v>
      </c>
      <c r="Q71" s="252" t="e">
        <f>SUM(Q70:S70)</f>
        <v>#REF!</v>
      </c>
      <c r="R71" s="253"/>
      <c r="S71" s="254"/>
    </row>
    <row r="72" spans="1:19" ht="16.5" customHeight="1" thickBot="1">
      <c r="A72" s="263" t="s">
        <v>2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14">
        <f>COUNTIF(C12:C53,"=1")</f>
        <v>4</v>
      </c>
      <c r="O72" s="13">
        <f>COUNTIF(C12:C53,"=2")</f>
        <v>3</v>
      </c>
      <c r="P72" s="4">
        <f>COUNTIF(C12:C53,"=3")</f>
        <v>2</v>
      </c>
      <c r="Q72" s="7"/>
      <c r="R72" s="15"/>
      <c r="S72" s="16"/>
    </row>
    <row r="73" spans="1:19" ht="16.5" customHeight="1" thickBot="1">
      <c r="A73" s="263" t="s">
        <v>0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14">
        <f>COUNTIF(D12:D53,"=1")</f>
        <v>8</v>
      </c>
      <c r="O73" s="134">
        <f>COUNTIF(D12:D53,"=2")+2</f>
        <v>3</v>
      </c>
      <c r="P73" s="134">
        <f>COUNTIF(D12:D53,"=2")+2</f>
        <v>3</v>
      </c>
      <c r="Q73" s="3"/>
      <c r="R73" s="11"/>
      <c r="S73" s="4"/>
    </row>
    <row r="76" spans="2:11" ht="18.75">
      <c r="B76" s="46" t="s">
        <v>174</v>
      </c>
      <c r="C76" s="257"/>
      <c r="D76" s="258"/>
      <c r="E76" s="258"/>
      <c r="F76" s="258"/>
      <c r="G76" s="258"/>
      <c r="I76" s="259" t="s">
        <v>175</v>
      </c>
      <c r="J76" s="260"/>
      <c r="K76" s="260"/>
    </row>
    <row r="78" spans="2:11" ht="18.75" customHeight="1">
      <c r="B78" s="46" t="s">
        <v>82</v>
      </c>
      <c r="C78" s="265"/>
      <c r="D78" s="266"/>
      <c r="E78" s="266"/>
      <c r="F78" s="266"/>
      <c r="G78" s="266"/>
      <c r="H78" s="46"/>
      <c r="I78" s="259" t="s">
        <v>83</v>
      </c>
      <c r="J78" s="260"/>
      <c r="K78" s="267"/>
    </row>
  </sheetData>
  <sheetProtection/>
  <mergeCells count="51">
    <mergeCell ref="B67:S67"/>
    <mergeCell ref="A52:B52"/>
    <mergeCell ref="B63:S63"/>
    <mergeCell ref="A66:B66"/>
    <mergeCell ref="E7:E8"/>
    <mergeCell ref="F7:F8"/>
    <mergeCell ref="N7:P7"/>
    <mergeCell ref="D5:D8"/>
    <mergeCell ref="E5:F6"/>
    <mergeCell ref="J5:J8"/>
    <mergeCell ref="A42:P42"/>
    <mergeCell ref="A49:B49"/>
    <mergeCell ref="A50:Q50"/>
    <mergeCell ref="A51:B51"/>
    <mergeCell ref="A53:B53"/>
    <mergeCell ref="A54:B54"/>
    <mergeCell ref="B34:S34"/>
    <mergeCell ref="G2:G8"/>
    <mergeCell ref="H2:M2"/>
    <mergeCell ref="A11:P11"/>
    <mergeCell ref="A33:B33"/>
    <mergeCell ref="B10:S10"/>
    <mergeCell ref="A2:A8"/>
    <mergeCell ref="B2:B8"/>
    <mergeCell ref="C2:F4"/>
    <mergeCell ref="L5:L8"/>
    <mergeCell ref="N2:P2"/>
    <mergeCell ref="N3:P3"/>
    <mergeCell ref="H3:H8"/>
    <mergeCell ref="I3:L3"/>
    <mergeCell ref="M3:M8"/>
    <mergeCell ref="I4:I8"/>
    <mergeCell ref="J4:L4"/>
    <mergeCell ref="N4:P5"/>
    <mergeCell ref="K5:K8"/>
    <mergeCell ref="C78:G78"/>
    <mergeCell ref="I78:K78"/>
    <mergeCell ref="A1:M1"/>
    <mergeCell ref="C5:C8"/>
    <mergeCell ref="B35:Q35"/>
    <mergeCell ref="A36:P36"/>
    <mergeCell ref="A32:B32"/>
    <mergeCell ref="B16:S16"/>
    <mergeCell ref="A73:M73"/>
    <mergeCell ref="A72:M72"/>
    <mergeCell ref="Q71:S71"/>
    <mergeCell ref="A69:B69"/>
    <mergeCell ref="C76:G76"/>
    <mergeCell ref="I76:K76"/>
    <mergeCell ref="A70:M70"/>
    <mergeCell ref="A71:M71"/>
  </mergeCells>
  <printOptions/>
  <pageMargins left="0.7874015748031497" right="0.35433070866141736" top="0.3937007874015748" bottom="0.3937007874015748" header="0" footer="0.11811023622047245"/>
  <pageSetup blackAndWhite="1" fitToHeight="2" horizontalDpi="600" verticalDpi="600" orientation="landscape" paperSize="9" scale="74" r:id="rId1"/>
  <rowBreaks count="1" manualBreakCount="1">
    <brk id="41" max="18" man="1"/>
  </rowBreaks>
  <ignoredErrors>
    <ignoredError sqref="M24 G54:M54" formula="1"/>
    <ignoredError sqref="L32 J32" formulaRange="1"/>
    <ignoredError sqref="A12:A14 A17:A24 A27:A31 A37 A43:A45 A55:A56 A57:A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Алена Латышева</cp:lastModifiedBy>
  <cp:lastPrinted>2015-05-07T12:22:07Z</cp:lastPrinted>
  <dcterms:created xsi:type="dcterms:W3CDTF">1998-03-25T14:18:11Z</dcterms:created>
  <dcterms:modified xsi:type="dcterms:W3CDTF">2015-05-13T10:03:10Z</dcterms:modified>
  <cp:category/>
  <cp:version/>
  <cp:contentType/>
  <cp:contentStatus/>
</cp:coreProperties>
</file>